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activeTab="0"/>
  </bookViews>
  <sheets>
    <sheet name="IS" sheetId="1" r:id="rId1"/>
    <sheet name="BS" sheetId="2" r:id="rId2"/>
    <sheet name="EQUITY" sheetId="3" r:id="rId3"/>
    <sheet name="CFS" sheetId="4" r:id="rId4"/>
    <sheet name="IS(C)" sheetId="5" state="hidden" r:id="rId5"/>
  </sheets>
  <definedNames>
    <definedName name="_xlnm.Print_Area" localSheetId="1">'BS'!$A$1:$H$70</definedName>
    <definedName name="_xlnm.Print_Area" localSheetId="3">'CFS'!$A$1:$F$80</definedName>
    <definedName name="_xlnm.Print_Area" localSheetId="2">'EQUITY'!$A$1:$R$46</definedName>
    <definedName name="_xlnm.Print_Area" localSheetId="0">'IS'!$A$1:$J$50</definedName>
    <definedName name="_xlnm.Print_Area" localSheetId="4">'IS(C)'!$A$1:$L$45</definedName>
    <definedName name="Z_6CDAF422_E1FA_4C5A_864E_67720A6EE471_.wvu.Cols" localSheetId="1" hidden="1">'BS'!$D:$D</definedName>
    <definedName name="Z_6CDAF422_E1FA_4C5A_864E_67720A6EE471_.wvu.Cols" localSheetId="3" hidden="1">'CFS'!$G:$K</definedName>
    <definedName name="Z_6CDAF422_E1FA_4C5A_864E_67720A6EE471_.wvu.Cols" localSheetId="2" hidden="1">'EQUITY'!$F:$I</definedName>
    <definedName name="Z_6CDAF422_E1FA_4C5A_864E_67720A6EE471_.wvu.Cols" localSheetId="4" hidden="1">'IS(C)'!$H:$K</definedName>
    <definedName name="Z_6CDAF422_E1FA_4C5A_864E_67720A6EE471_.wvu.PrintArea" localSheetId="3" hidden="1">'CFS'!$A$1:$F$77</definedName>
    <definedName name="Z_6CDAF422_E1FA_4C5A_864E_67720A6EE471_.wvu.PrintArea" localSheetId="0" hidden="1">'IS'!$A$1:$J$54</definedName>
    <definedName name="Z_6CDAF422_E1FA_4C5A_864E_67720A6EE471_.wvu.PrintArea" localSheetId="4" hidden="1">'IS(C)'!$A$1:$L$61</definedName>
    <definedName name="Z_6CDAF422_E1FA_4C5A_864E_67720A6EE471_.wvu.Rows" localSheetId="1" hidden="1">'BS'!$16:$17,'BS'!#REF!,'BS'!$53:$57,'BS'!#REF!,'BS'!#REF!,'BS'!#REF!</definedName>
    <definedName name="Z_6CDAF422_E1FA_4C5A_864E_67720A6EE471_.wvu.Rows" localSheetId="3" hidden="1">'CFS'!$12:$12,'CFS'!$17:$18,'CFS'!$29:$29,'CFS'!#REF!,'CFS'!$47:$50,'CFS'!$57:$57,'CFS'!#REF!,'CFS'!#REF!</definedName>
    <definedName name="Z_B6741961_418F_43F7_A18B_085ED26DEBFF_.wvu.Cols" localSheetId="1" hidden="1">'BS'!$D:$D</definedName>
    <definedName name="Z_B6741961_418F_43F7_A18B_085ED26DEBFF_.wvu.Cols" localSheetId="3" hidden="1">'CFS'!$G:$K</definedName>
    <definedName name="Z_B6741961_418F_43F7_A18B_085ED26DEBFF_.wvu.Cols" localSheetId="2" hidden="1">'EQUITY'!$F:$I</definedName>
    <definedName name="Z_B6741961_418F_43F7_A18B_085ED26DEBFF_.wvu.Cols" localSheetId="4" hidden="1">'IS(C)'!$H:$K</definedName>
    <definedName name="Z_B6741961_418F_43F7_A18B_085ED26DEBFF_.wvu.PrintArea" localSheetId="3" hidden="1">'CFS'!$A$1:$F$86</definedName>
    <definedName name="Z_B6741961_418F_43F7_A18B_085ED26DEBFF_.wvu.PrintArea" localSheetId="2" hidden="1">'EQUITY'!$A$1:$N$51</definedName>
    <definedName name="Z_B6741961_418F_43F7_A18B_085ED26DEBFF_.wvu.PrintArea" localSheetId="0" hidden="1">'IS'!$A$1:$J$54</definedName>
    <definedName name="Z_B6741961_418F_43F7_A18B_085ED26DEBFF_.wvu.PrintArea" localSheetId="4" hidden="1">'IS(C)'!$A$1:$L$61</definedName>
    <definedName name="Z_B6741961_418F_43F7_A18B_085ED26DEBFF_.wvu.Rows" localSheetId="1" hidden="1">'BS'!$16:$17,'BS'!#REF!,'BS'!$53:$57,'BS'!#REF!,'BS'!#REF!,'BS'!#REF!</definedName>
    <definedName name="Z_B6741961_418F_43F7_A18B_085ED26DEBFF_.wvu.Rows" localSheetId="3" hidden="1">'CFS'!$12:$12,'CFS'!$17:$18,'CFS'!$29:$29,'CFS'!#REF!,'CFS'!$47:$50,'CFS'!$57:$57,'CFS'!#REF!,'CFS'!#REF!</definedName>
    <definedName name="Z_F682B0F5_947C_46BA_86A5_720697DF2AE4_.wvu.Cols" localSheetId="1" hidden="1">'BS'!$D:$D</definedName>
    <definedName name="Z_F682B0F5_947C_46BA_86A5_720697DF2AE4_.wvu.Cols" localSheetId="3" hidden="1">'CFS'!$G:$K</definedName>
    <definedName name="Z_F682B0F5_947C_46BA_86A5_720697DF2AE4_.wvu.Cols" localSheetId="2" hidden="1">'EQUITY'!$F:$I</definedName>
    <definedName name="Z_F682B0F5_947C_46BA_86A5_720697DF2AE4_.wvu.PrintArea" localSheetId="1" hidden="1">'BS'!$A$1:$H$70</definedName>
    <definedName name="Z_F682B0F5_947C_46BA_86A5_720697DF2AE4_.wvu.PrintArea" localSheetId="3" hidden="1">'CFS'!$A$1:$F$80</definedName>
    <definedName name="Z_F682B0F5_947C_46BA_86A5_720697DF2AE4_.wvu.PrintArea" localSheetId="2" hidden="1">'EQUITY'!$A$1:$N$46</definedName>
    <definedName name="Z_F682B0F5_947C_46BA_86A5_720697DF2AE4_.wvu.PrintArea" localSheetId="0" hidden="1">'IS'!$A$1:$J$50</definedName>
    <definedName name="Z_F682B0F5_947C_46BA_86A5_720697DF2AE4_.wvu.PrintArea" localSheetId="4" hidden="1">'IS(C)'!$A$1:$L$45</definedName>
    <definedName name="Z_F682B0F5_947C_46BA_86A5_720697DF2AE4_.wvu.Rows" localSheetId="1" hidden="1">'BS'!$16:$21,'BS'!$53:$57,'BS'!$58:$58,'BS'!#REF!</definedName>
    <definedName name="Z_F682B0F5_947C_46BA_86A5_720697DF2AE4_.wvu.Rows" localSheetId="3" hidden="1">'CFS'!$12:$12,'CFS'!$17:$18,'CFS'!#REF!,'CFS'!$49:$50,'CFS'!$57:$57,'CFS'!#REF!</definedName>
    <definedName name="Z_F82715CB_C8A9_4581_A160_791F2F84803C_.wvu.Cols" localSheetId="1" hidden="1">'BS'!$D:$D</definedName>
    <definedName name="Z_F82715CB_C8A9_4581_A160_791F2F84803C_.wvu.Cols" localSheetId="3" hidden="1">'CFS'!$G:$K</definedName>
    <definedName name="Z_F82715CB_C8A9_4581_A160_791F2F84803C_.wvu.Cols" localSheetId="2" hidden="1">'EQUITY'!$F:$I</definedName>
    <definedName name="Z_F82715CB_C8A9_4581_A160_791F2F84803C_.wvu.Cols" localSheetId="4" hidden="1">'IS(C)'!$H:$K</definedName>
    <definedName name="Z_F82715CB_C8A9_4581_A160_791F2F84803C_.wvu.PrintArea" localSheetId="3" hidden="1">'CFS'!$A$1:$F$86</definedName>
    <definedName name="Z_F82715CB_C8A9_4581_A160_791F2F84803C_.wvu.PrintArea" localSheetId="2" hidden="1">'EQUITY'!$A$1:$N$51</definedName>
    <definedName name="Z_F82715CB_C8A9_4581_A160_791F2F84803C_.wvu.PrintArea" localSheetId="0" hidden="1">'IS'!$A$1:$J$54</definedName>
    <definedName name="Z_F82715CB_C8A9_4581_A160_791F2F84803C_.wvu.PrintArea" localSheetId="4" hidden="1">'IS(C)'!$A$1:$L$61</definedName>
    <definedName name="Z_F82715CB_C8A9_4581_A160_791F2F84803C_.wvu.Rows" localSheetId="1" hidden="1">'BS'!$16:$17,'BS'!#REF!,'BS'!$53:$57,'BS'!#REF!,'BS'!#REF!,'BS'!#REF!</definedName>
    <definedName name="Z_F82715CB_C8A9_4581_A160_791F2F84803C_.wvu.Rows" localSheetId="3" hidden="1">'CFS'!$12:$12,'CFS'!$17:$18,'CFS'!$29:$29,'CFS'!#REF!,'CFS'!$47:$50,'CFS'!$57:$57,'CFS'!#REF!,'CFS'!#REF!</definedName>
  </definedNames>
  <calcPr fullCalcOnLoad="1"/>
</workbook>
</file>

<file path=xl/comments4.xml><?xml version="1.0" encoding="utf-8"?>
<comments xmlns="http://schemas.openxmlformats.org/spreadsheetml/2006/main">
  <authors>
    <author>slong</author>
  </authors>
  <commentList>
    <comment ref="B56" authorId="0">
      <text>
        <r>
          <rPr>
            <b/>
            <sz val="12"/>
            <rFont val="Tahoma"/>
            <family val="2"/>
          </rPr>
          <t>slong:</t>
        </r>
        <r>
          <rPr>
            <sz val="12"/>
            <rFont val="Tahoma"/>
            <family val="2"/>
          </rPr>
          <t xml:space="preserve">
suggest removing this line as it's nil</t>
        </r>
      </text>
    </comment>
    <comment ref="B58" authorId="0">
      <text>
        <r>
          <rPr>
            <b/>
            <sz val="12"/>
            <rFont val="Tahoma"/>
            <family val="2"/>
          </rPr>
          <t>slong:</t>
        </r>
        <r>
          <rPr>
            <sz val="12"/>
            <rFont val="Tahoma"/>
            <family val="2"/>
          </rPr>
          <t xml:space="preserve">
suggest removing this line as it's nil</t>
        </r>
      </text>
    </comment>
  </commentList>
</comments>
</file>

<file path=xl/sharedStrings.xml><?xml version="1.0" encoding="utf-8"?>
<sst xmlns="http://schemas.openxmlformats.org/spreadsheetml/2006/main" count="273" uniqueCount="198">
  <si>
    <t>CONSOLIDATED INCOME STATEMENTS</t>
  </si>
  <si>
    <t>CURRENT YEAR</t>
  </si>
  <si>
    <t>QUARTER ENDED</t>
  </si>
  <si>
    <t>TO DATE</t>
  </si>
  <si>
    <t>RM</t>
  </si>
  <si>
    <t>B13a</t>
  </si>
  <si>
    <t>B13b</t>
  </si>
  <si>
    <t>AS AT END OF CURRENT YEAR QUARTER</t>
  </si>
  <si>
    <t>ENDED</t>
  </si>
  <si>
    <t>Note</t>
  </si>
  <si>
    <t>OTHER INVESTMENT</t>
  </si>
  <si>
    <t xml:space="preserve">RESEARCH AND DEVELOPMENT </t>
  </si>
  <si>
    <t xml:space="preserve"> EXPENDITURE</t>
  </si>
  <si>
    <t>Inventories</t>
  </si>
  <si>
    <t>Amount owing to Directors</t>
  </si>
  <si>
    <t>B9</t>
  </si>
  <si>
    <t>Short-Term Borrowing-BA</t>
  </si>
  <si>
    <t>Short-Term Borrowing-TL</t>
  </si>
  <si>
    <t>Short-Term Borrowing-Lease</t>
  </si>
  <si>
    <t>PRECEDING</t>
  </si>
  <si>
    <t>TO-DATE</t>
  </si>
  <si>
    <t>YEAR</t>
  </si>
  <si>
    <t>CASH FLOW FROM OPERATING ACTIVITIES</t>
  </si>
  <si>
    <t>Pre-acquisition Profits</t>
  </si>
  <si>
    <t>Adjustment for:-</t>
  </si>
  <si>
    <t>Amortisation of development costs</t>
  </si>
  <si>
    <t>Amortisation of other Investment</t>
  </si>
  <si>
    <t>Interest expense</t>
  </si>
  <si>
    <t>Interest income</t>
  </si>
  <si>
    <t>Operating profit/(loss) before working capital changes</t>
  </si>
  <si>
    <t>CASH (FOR)/FROM OPERATIONS</t>
  </si>
  <si>
    <t>Interest paid</t>
  </si>
  <si>
    <t>NET CASH (FOR)/FROM OPERATING ACTIVITIES</t>
  </si>
  <si>
    <t>CASH FLOW FROM INVESTING ACTIVITIES</t>
  </si>
  <si>
    <t>Effect of subsidiary acquired :-</t>
  </si>
  <si>
    <t>Purchase of property, plant and equipment</t>
  </si>
  <si>
    <t>Current assets</t>
  </si>
  <si>
    <t>Non-Current liabilities</t>
  </si>
  <si>
    <t>Acquisition of other investments</t>
  </si>
  <si>
    <t>Current liabilities</t>
  </si>
  <si>
    <t>Minority interest shares of right issue in subsidiary</t>
  </si>
  <si>
    <t>Minority Interest (51%)</t>
  </si>
  <si>
    <t>Net assets acquired</t>
  </si>
  <si>
    <t>CASH FLOW FROM FINANCING ACTIVITIES</t>
  </si>
  <si>
    <t>Goodwill</t>
  </si>
  <si>
    <t>Proceeds from issuance of share capital</t>
  </si>
  <si>
    <t>Purchase consideration</t>
  </si>
  <si>
    <t>Balance of Listing expenses</t>
  </si>
  <si>
    <t>NOTES TO  CASH FLOW STATEMENT</t>
  </si>
  <si>
    <t>Cash and cash equivalents comprise of:</t>
  </si>
  <si>
    <t>Fixed deposits with a licensed bank</t>
  </si>
  <si>
    <t>Cash and bank balances</t>
  </si>
  <si>
    <t xml:space="preserve">Foreign </t>
  </si>
  <si>
    <t xml:space="preserve">Exchange </t>
  </si>
  <si>
    <t>Reserve</t>
  </si>
  <si>
    <t>Share</t>
  </si>
  <si>
    <t>Fluctuation</t>
  </si>
  <si>
    <t>on</t>
  </si>
  <si>
    <t>Capital</t>
  </si>
  <si>
    <t>Profits</t>
  </si>
  <si>
    <t>Consolidation</t>
  </si>
  <si>
    <t>Premium</t>
  </si>
  <si>
    <t>Total</t>
  </si>
  <si>
    <t>(UNAUDITED)</t>
  </si>
  <si>
    <t>(AUDITED)</t>
  </si>
  <si>
    <t>Changes in working capital:-</t>
  </si>
  <si>
    <t>Receivables</t>
  </si>
  <si>
    <t>Payables</t>
  </si>
  <si>
    <t>Proceeds from disposal of property, plant and equipment</t>
  </si>
  <si>
    <t>Depreciation of property, plant and equipment</t>
  </si>
  <si>
    <t>Revenue</t>
  </si>
  <si>
    <t>Cost of sales</t>
  </si>
  <si>
    <t>Gross profit</t>
  </si>
  <si>
    <t>Other operating income</t>
  </si>
  <si>
    <t>Selling and distribution costs</t>
  </si>
  <si>
    <t>Administration expenses</t>
  </si>
  <si>
    <t>Other operating expenses</t>
  </si>
  <si>
    <t>Profit from operations</t>
  </si>
  <si>
    <t>Finance costs</t>
  </si>
  <si>
    <t>Profit before taxation</t>
  </si>
  <si>
    <t>Income tax expenses</t>
  </si>
  <si>
    <t>Profit after taxation</t>
  </si>
  <si>
    <t>Minority interest</t>
  </si>
  <si>
    <t>Profit after taxation and minority interest</t>
  </si>
  <si>
    <t>Net profit attributable to shareholders</t>
  </si>
  <si>
    <t>PRECEDING YEAR</t>
  </si>
  <si>
    <t>CORRESPONDING</t>
  </si>
  <si>
    <t>Earning per share (sen)</t>
  </si>
  <si>
    <t>Diluted earning per share (sen)</t>
  </si>
  <si>
    <t>Short-term borrowing-OD</t>
  </si>
  <si>
    <t>Tax payable</t>
  </si>
  <si>
    <t>Deferred taxation</t>
  </si>
  <si>
    <t>Repayment of hire purchase creditors</t>
  </si>
  <si>
    <t>Net increase/(decrease) in cash and bank balances</t>
  </si>
  <si>
    <t>Cash and cash equivalents at beginning of year</t>
  </si>
  <si>
    <t>INDIVIDUAL QUARTER</t>
  </si>
  <si>
    <t>CUMULATIVE QUARTER</t>
  </si>
  <si>
    <t>N/A</t>
  </si>
  <si>
    <t>QUARTER ENDED*</t>
  </si>
  <si>
    <t>PERIOD ENDED*</t>
  </si>
  <si>
    <t>The unaudited consolidated income statement should be read in conjunction with the Group's audited financial statements for the year ended 30 June 2005 as disclosed in the Prospectus dated 5 December 2005.</t>
  </si>
  <si>
    <t>B5</t>
  </si>
  <si>
    <t>NET CASH (FOR)/FROM INVESTING ACTIVITIES</t>
  </si>
  <si>
    <t>NET CASH (FOR)/FROM FINANCING ACTIVITIES</t>
  </si>
  <si>
    <t>* The comparative figures for the preceding year are not available as Mikro will only be listed on the MESDAQ Market of Bursa Malaysia Securities Berhad on 22 December 2005.</t>
  </si>
  <si>
    <t>Tax Recoverable</t>
  </si>
  <si>
    <t>1ST QUARTER</t>
  </si>
  <si>
    <t>2ND QUARTER</t>
  </si>
  <si>
    <t>3RD QUARTER</t>
  </si>
  <si>
    <t>4TH QUARTER</t>
  </si>
  <si>
    <t>CUMULATIVE</t>
  </si>
  <si>
    <t>QUARTER</t>
  </si>
  <si>
    <t>Notes : Reclassification A/C</t>
  </si>
  <si>
    <t>Financial Charges</t>
  </si>
  <si>
    <t>1st Quarter</t>
  </si>
  <si>
    <t>Admin Charges</t>
  </si>
  <si>
    <t>Other Operating Exp</t>
  </si>
  <si>
    <t>Add</t>
  </si>
  <si>
    <t>Less</t>
  </si>
  <si>
    <t>Diluted earnings per share (sen)</t>
  </si>
  <si>
    <t xml:space="preserve"> </t>
  </si>
  <si>
    <t>Net asset per share (sen)</t>
  </si>
  <si>
    <t>Payment of listing expenses</t>
  </si>
  <si>
    <t>Other reserves</t>
  </si>
  <si>
    <t>Reserves</t>
  </si>
  <si>
    <t>AS AT THE FINANCIAL YEAR ENDED</t>
  </si>
  <si>
    <t>Share based payment under ESOS</t>
  </si>
  <si>
    <t>Dividend paid</t>
  </si>
  <si>
    <t>Amortisation</t>
  </si>
  <si>
    <t>Intangible assets</t>
  </si>
  <si>
    <t>Difference</t>
  </si>
  <si>
    <t>Gain on disposal of property, plant and equipment</t>
  </si>
  <si>
    <t>Tax (paid)/refund</t>
  </si>
  <si>
    <t>Unrealised loss/(gain) of foreign exchange</t>
  </si>
  <si>
    <t>MIKRO MSC BERHAD (738171-M)</t>
  </si>
  <si>
    <t>CONDENSED CONSOLIDATED INCOME STATEMENTS</t>
  </si>
  <si>
    <t>The condensed consolidated income statement should be read in conjunction with the Group's audited financial statements for the financial year ended 30 June 2010 and the accompanying explanatory notes attached to the interim financial statements.</t>
  </si>
  <si>
    <t>Expenses</t>
  </si>
  <si>
    <t>Profit before tax</t>
  </si>
  <si>
    <t>Profit for the period</t>
  </si>
  <si>
    <t>Attributable to:</t>
  </si>
  <si>
    <t>Equity holders of the company</t>
  </si>
  <si>
    <t>Basic earnings per share (in sen)</t>
  </si>
  <si>
    <t>CONDENSED CONSOLIDATED STATEMENT OF CHANGES IN EQUITY</t>
  </si>
  <si>
    <t xml:space="preserve">Share </t>
  </si>
  <si>
    <t xml:space="preserve">Share Option </t>
  </si>
  <si>
    <t>Retained</t>
  </si>
  <si>
    <t>Minority</t>
  </si>
  <si>
    <t>Interest</t>
  </si>
  <si>
    <t>Equity</t>
  </si>
  <si>
    <t>Total comprehensive income for the period</t>
  </si>
  <si>
    <t>Issue of shares</t>
  </si>
  <si>
    <t>The condensed consolidated statement of changes in equity should be read in conjunction with the Group's audited financial statements for the financial year ended 30 June 2010 and the accompanying explanatory notes attached to the interim financial statements.</t>
  </si>
  <si>
    <t>CONDENSED CONSOLIDATED BALANCE SHEET</t>
  </si>
  <si>
    <t>30/06/2010</t>
  </si>
  <si>
    <t>ASSETS</t>
  </si>
  <si>
    <t>Property, plant and equipment</t>
  </si>
  <si>
    <t>Non-Current Assets</t>
  </si>
  <si>
    <t>Current Assets</t>
  </si>
  <si>
    <t>Trade and other receivables (due within one year)</t>
  </si>
  <si>
    <t>TOTAL ASSETS</t>
  </si>
  <si>
    <t>EQUITY AND LIABILITIES</t>
  </si>
  <si>
    <t>Equity attributable to owners of the company</t>
  </si>
  <si>
    <t>Share premium</t>
  </si>
  <si>
    <t>Share capital</t>
  </si>
  <si>
    <t>TOTAL EQUITY</t>
  </si>
  <si>
    <t>Non-Current Liabilities</t>
  </si>
  <si>
    <t>Long term bank borrowings</t>
  </si>
  <si>
    <t>Current Liabilities</t>
  </si>
  <si>
    <t>Trade and other payables</t>
  </si>
  <si>
    <t>Short term borrowing</t>
  </si>
  <si>
    <t>TOTAL LIABILITIES</t>
  </si>
  <si>
    <t>TOTAL EQUITY AND LIABILITIES</t>
  </si>
  <si>
    <t>The condensed consolidated balance sheets should be read in conjunction with the Group's audited financial statements for the financial year ended 30 June 2010 and the accompanying explanatory notes attached to the interim financial statements.</t>
  </si>
  <si>
    <t>CONDENSED CONSOLIDATED CASH FLOW STATEMENTS</t>
  </si>
  <si>
    <t>The condensed consolidated cash flow statement should be read in conjunction with the Group's audited financial statements for the financial year ended 30 June 2010 and the accompanying explanatory notes attached to the interim financial statements.</t>
  </si>
  <si>
    <t>Retained earnings</t>
  </si>
  <si>
    <t>As at 1 July 2009</t>
  </si>
  <si>
    <t xml:space="preserve">As at 1 July 2010 </t>
  </si>
  <si>
    <t>FOR THE QUARTER ENDED 30 JUNE 2011</t>
  </si>
  <si>
    <t>MIKRO MSC BERHAD (423468-T)</t>
  </si>
  <si>
    <t>30/09/10</t>
  </si>
  <si>
    <t>31/12/10</t>
  </si>
  <si>
    <t>31/03/11</t>
  </si>
  <si>
    <t>30/06/11</t>
  </si>
  <si>
    <t>AS AT 30/06/2011</t>
  </si>
  <si>
    <t>The unaudited results of Mikro Berhad and its subsidiaries for the period ended 30 June 2011 are as follows:-</t>
  </si>
  <si>
    <t>Proceeds from issuance of ordinary shares under ESOS</t>
  </si>
  <si>
    <t>30/06/2011</t>
  </si>
  <si>
    <t>AS AT 30 JUNE 2011</t>
  </si>
  <si>
    <t>Balance as at 30 June 2011</t>
  </si>
  <si>
    <t>Balance as at 30 June 2010</t>
  </si>
  <si>
    <t>PPE written off</t>
  </si>
  <si>
    <t>Intangible assets written off</t>
  </si>
  <si>
    <t>Ordinary shares issued pursuant to :</t>
  </si>
  <si>
    <t xml:space="preserve"> - ESOS</t>
  </si>
  <si>
    <t>Inventories written off</t>
  </si>
  <si>
    <t>The unaudited results of Mikro MSC Berhad and its subsidiaries ("Group") for the period ended 30 June 2011 are as follows:-</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</si>
</sst>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0.0000_);_(* \(#,##0.0000\);_(* &quot;-&quot;????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_(* #,##0.00_);_(* \(#,##0.00\);_(* \-??_);_(@_)"/>
    <numFmt numFmtId="186" formatCode="_(* #,##0_);_(* \(#,##0\);_(* \-??_);_(@_)"/>
    <numFmt numFmtId="187" formatCode="mm/yy"/>
    <numFmt numFmtId="188" formatCode="d/mmm/yy"/>
    <numFmt numFmtId="189" formatCode="#,##0\ _$;\-#,##0\ _$"/>
    <numFmt numFmtId="190" formatCode="0_);\(0\)"/>
    <numFmt numFmtId="191" formatCode="_(* #,##0.0_);_(* \(#,##0.0\);_(* \-??_);_(@_)"/>
    <numFmt numFmtId="192" formatCode="_(* #,##0.0_);_(* \(#,##0.0\);_(* &quot;-&quot;??_);_(@_)"/>
    <numFmt numFmtId="193" formatCode="_(* #,##0_);_(* \(#,##0\);_(* &quot;-&quot;??_);_(@_)"/>
    <numFmt numFmtId="194" formatCode="_(* #,##0.000_);_(* \(#,##0.000\);_(* &quot;-&quot;??_);_(@_)"/>
    <numFmt numFmtId="195" formatCode="_(* #,##0.0000_);_(* \(#,##0.0000\);_(* &quot;-&quot;??_);_(@_)"/>
    <numFmt numFmtId="196" formatCode="#,##0.0000"/>
    <numFmt numFmtId="197" formatCode="_-* #,##0_-;\-* #,##0_-;_-* &quot;-&quot;??_-;_-@_-"/>
    <numFmt numFmtId="198" formatCode="0.0000000"/>
    <numFmt numFmtId="199" formatCode="0.000000"/>
    <numFmt numFmtId="200" formatCode="0.00000"/>
    <numFmt numFmtId="201" formatCode="0.0000"/>
    <numFmt numFmtId="202" formatCode="0.00000000"/>
    <numFmt numFmtId="203" formatCode="0.000000000"/>
    <numFmt numFmtId="204" formatCode="0.0000000000"/>
    <numFmt numFmtId="205" formatCode="0.0"/>
    <numFmt numFmtId="206" formatCode="_(* #,##0.00000_);_(* \(#,##0.00000\);_(* &quot;-&quot;??_);_(@_)"/>
    <numFmt numFmtId="207" formatCode="_(* #,##0.000000_);_(* \(#,##0.000000\);_(* &quot;-&quot;??_);_(@_)"/>
    <numFmt numFmtId="208" formatCode="0_);[Red]\(0\)"/>
    <numFmt numFmtId="209" formatCode="#,##0.0_);\(#,##0.0\)"/>
    <numFmt numFmtId="210" formatCode="#,##0.000"/>
    <numFmt numFmtId="211" formatCode="#,##0.000000"/>
    <numFmt numFmtId="212" formatCode="_(* #,##0.000000_);_(* \(#,##0.000000\);_(* &quot;-&quot;??????_);_(@_)"/>
    <numFmt numFmtId="213" formatCode="_(* #,##0.0000000_);_(* \(#,##0.0000000\);_(* &quot;-&quot;??_);_(@_)"/>
    <numFmt numFmtId="214" formatCode="_(* #,##0.00000000_);_(* \(#,##0.00000000\);_(* &quot;-&quot;??_);_(@_)"/>
    <numFmt numFmtId="215" formatCode="#,##0.00000"/>
    <numFmt numFmtId="216" formatCode="_(* #,##0.00000_);_(* \(#,##0.00000\);_(* &quot;-&quot;?????_);_(@_)"/>
    <numFmt numFmtId="217" formatCode="_(* #,##0.0_);_(* \(#,##0.0\);_(* &quot;-&quot;?_);_(@_)"/>
  </numFmts>
  <fonts count="51">
    <font>
      <sz val="12"/>
      <name val="宋体"/>
      <family val="0"/>
    </font>
    <font>
      <sz val="10"/>
      <name val="Arial"/>
      <family val="1"/>
    </font>
    <font>
      <u val="single"/>
      <sz val="9"/>
      <color indexed="36"/>
      <name val="宋体"/>
      <family val="0"/>
    </font>
    <font>
      <u val="single"/>
      <sz val="9"/>
      <color indexed="12"/>
      <name val="宋体"/>
      <family val="0"/>
    </font>
    <font>
      <sz val="11"/>
      <name val="MS Sans Serif"/>
      <family val="0"/>
    </font>
    <font>
      <b/>
      <sz val="12"/>
      <name val="Times New Roman"/>
      <family val="1"/>
    </font>
    <font>
      <sz val="12"/>
      <name val="Times New Roman"/>
      <family val="0"/>
    </font>
    <font>
      <b/>
      <sz val="11"/>
      <name val="Times New Roman"/>
      <family val="0"/>
    </font>
    <font>
      <sz val="10.5"/>
      <name val="Times New Roman"/>
      <family val="0"/>
    </font>
    <font>
      <sz val="12"/>
      <color indexed="10"/>
      <name val="Times New Roman"/>
      <family val="0"/>
    </font>
    <font>
      <i/>
      <sz val="12"/>
      <name val="Times New Roman"/>
      <family val="1"/>
    </font>
    <font>
      <b/>
      <sz val="10"/>
      <name val="Times New Roman"/>
      <family val="1"/>
    </font>
    <font>
      <sz val="10"/>
      <name val="Times New Roman"/>
      <family val="1"/>
    </font>
    <font>
      <sz val="12"/>
      <name val="Arial"/>
      <family val="0"/>
    </font>
    <font>
      <b/>
      <sz val="12"/>
      <name val="Tahoma"/>
      <family val="2"/>
    </font>
    <font>
      <sz val="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宋体"/>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hair">
        <color indexed="8"/>
      </top>
      <bottom style="double"/>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style="thin">
        <color indexed="8"/>
      </top>
      <bottom style="double"/>
    </border>
    <border>
      <left>
        <color indexed="63"/>
      </left>
      <right>
        <color indexed="63"/>
      </right>
      <top>
        <color indexed="63"/>
      </top>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4" fillId="0" borderId="0">
      <alignment/>
      <protection/>
    </xf>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68">
    <xf numFmtId="0" fontId="0" fillId="0" borderId="0" xfId="0" applyAlignment="1">
      <alignment/>
    </xf>
    <xf numFmtId="0" fontId="5" fillId="0" borderId="0" xfId="58" applyFont="1" applyAlignment="1">
      <alignment horizontal="left"/>
      <protection/>
    </xf>
    <xf numFmtId="0" fontId="5" fillId="0" borderId="0" xfId="58" applyFont="1" applyAlignment="1">
      <alignment horizontal="center"/>
      <protection/>
    </xf>
    <xf numFmtId="0" fontId="5" fillId="0" borderId="0" xfId="58" applyFont="1" applyAlignment="1">
      <alignment horizontal="left"/>
      <protection/>
    </xf>
    <xf numFmtId="0" fontId="6" fillId="0" borderId="0" xfId="58" applyFont="1">
      <alignment/>
      <protection/>
    </xf>
    <xf numFmtId="0" fontId="5" fillId="0" borderId="0" xfId="58" applyFont="1">
      <alignment/>
      <protection/>
    </xf>
    <xf numFmtId="0" fontId="6" fillId="0" borderId="0" xfId="58" applyFont="1" applyAlignment="1">
      <alignment horizontal="left"/>
      <protection/>
    </xf>
    <xf numFmtId="0" fontId="1" fillId="0" borderId="0" xfId="60" applyAlignment="1">
      <alignment horizontal="right"/>
      <protection/>
    </xf>
    <xf numFmtId="0" fontId="7" fillId="0" borderId="0" xfId="58" applyFont="1">
      <alignment/>
      <protection/>
    </xf>
    <xf numFmtId="0" fontId="5" fillId="0" borderId="10" xfId="58" applyFont="1" applyBorder="1" applyAlignment="1">
      <alignment horizontal="center"/>
      <protection/>
    </xf>
    <xf numFmtId="0" fontId="5" fillId="0" borderId="0" xfId="58" applyFont="1" applyFill="1" applyAlignment="1">
      <alignment horizontal="center"/>
      <protection/>
    </xf>
    <xf numFmtId="0" fontId="6" fillId="0" borderId="0" xfId="58" applyFont="1" applyAlignment="1">
      <alignment horizontal="center"/>
      <protection/>
    </xf>
    <xf numFmtId="186" fontId="6" fillId="0" borderId="0" xfId="44" applyNumberFormat="1" applyFont="1" applyFill="1" applyBorder="1" applyAlignment="1" applyProtection="1">
      <alignment/>
      <protection/>
    </xf>
    <xf numFmtId="186" fontId="6" fillId="0" borderId="0" xfId="44" applyNumberFormat="1" applyFont="1" applyFill="1" applyBorder="1" applyAlignment="1" applyProtection="1">
      <alignment horizontal="center"/>
      <protection/>
    </xf>
    <xf numFmtId="186" fontId="6" fillId="0" borderId="10" xfId="44" applyNumberFormat="1" applyFont="1" applyFill="1" applyBorder="1" applyAlignment="1" applyProtection="1">
      <alignment/>
      <protection/>
    </xf>
    <xf numFmtId="0" fontId="8" fillId="0" borderId="0" xfId="58" applyFont="1">
      <alignment/>
      <protection/>
    </xf>
    <xf numFmtId="186" fontId="6" fillId="0" borderId="11" xfId="44" applyNumberFormat="1" applyFont="1" applyFill="1" applyBorder="1" applyAlignment="1" applyProtection="1">
      <alignment/>
      <protection/>
    </xf>
    <xf numFmtId="185" fontId="6" fillId="0" borderId="0" xfId="44" applyNumberFormat="1" applyFont="1" applyFill="1" applyBorder="1" applyAlignment="1" applyProtection="1">
      <alignment/>
      <protection/>
    </xf>
    <xf numFmtId="0" fontId="6" fillId="33" borderId="0" xfId="0" applyFont="1" applyFill="1" applyAlignment="1">
      <alignment/>
    </xf>
    <xf numFmtId="0" fontId="5" fillId="0" borderId="0" xfId="58" applyFont="1">
      <alignment/>
      <protection/>
    </xf>
    <xf numFmtId="14" fontId="6" fillId="0" borderId="0" xfId="58" applyNumberFormat="1" applyFont="1">
      <alignment/>
      <protection/>
    </xf>
    <xf numFmtId="0" fontId="5" fillId="0" borderId="0" xfId="58" applyFont="1" applyBorder="1" applyAlignment="1">
      <alignment horizontal="left"/>
      <protection/>
    </xf>
    <xf numFmtId="0" fontId="5" fillId="0" borderId="0" xfId="58" applyFont="1" applyAlignment="1">
      <alignment horizontal="center"/>
      <protection/>
    </xf>
    <xf numFmtId="43" fontId="6" fillId="0" borderId="0" xfId="42" applyFont="1" applyAlignment="1">
      <alignment horizontal="center"/>
    </xf>
    <xf numFmtId="186" fontId="6" fillId="0" borderId="0" xfId="44" applyNumberFormat="1" applyFont="1" applyFill="1" applyBorder="1" applyAlignment="1" applyProtection="1">
      <alignment/>
      <protection/>
    </xf>
    <xf numFmtId="186" fontId="6" fillId="0" borderId="12" xfId="44" applyNumberFormat="1" applyFont="1" applyFill="1" applyBorder="1" applyAlignment="1" applyProtection="1">
      <alignment/>
      <protection/>
    </xf>
    <xf numFmtId="186" fontId="6" fillId="0" borderId="13" xfId="44" applyNumberFormat="1" applyFont="1" applyFill="1" applyBorder="1" applyAlignment="1" applyProtection="1">
      <alignment/>
      <protection/>
    </xf>
    <xf numFmtId="0" fontId="6" fillId="0" borderId="0" xfId="58" applyFont="1">
      <alignment/>
      <protection/>
    </xf>
    <xf numFmtId="186" fontId="9" fillId="0" borderId="0" xfId="44" applyNumberFormat="1" applyFont="1" applyFill="1" applyBorder="1" applyAlignment="1" applyProtection="1">
      <alignment/>
      <protection/>
    </xf>
    <xf numFmtId="0" fontId="6" fillId="0" borderId="0" xfId="60" applyFont="1" applyFill="1">
      <alignment/>
      <protection/>
    </xf>
    <xf numFmtId="0" fontId="6" fillId="0" borderId="0" xfId="60" applyFont="1" applyFill="1" applyBorder="1" applyAlignment="1">
      <alignment horizontal="center"/>
      <protection/>
    </xf>
    <xf numFmtId="0" fontId="1" fillId="0" borderId="0" xfId="60" applyFont="1" applyFill="1">
      <alignment/>
      <protection/>
    </xf>
    <xf numFmtId="0" fontId="5" fillId="0" borderId="0" xfId="60" applyFont="1" applyFill="1" applyBorder="1">
      <alignment/>
      <protection/>
    </xf>
    <xf numFmtId="0" fontId="5" fillId="0" borderId="0" xfId="58" applyFont="1" applyFill="1" applyBorder="1" applyAlignment="1">
      <alignment horizontal="center"/>
      <protection/>
    </xf>
    <xf numFmtId="0" fontId="10" fillId="0" borderId="0" xfId="58" applyFont="1" applyFill="1">
      <alignment/>
      <protection/>
    </xf>
    <xf numFmtId="0" fontId="5" fillId="0" borderId="0" xfId="60" applyFont="1" applyFill="1" applyBorder="1" applyAlignment="1">
      <alignment horizontal="center"/>
      <protection/>
    </xf>
    <xf numFmtId="0" fontId="6" fillId="0" borderId="0" xfId="60" applyFont="1" applyFill="1" applyBorder="1">
      <alignment/>
      <protection/>
    </xf>
    <xf numFmtId="0" fontId="1" fillId="0" borderId="0" xfId="60" applyFont="1" applyFill="1" applyBorder="1" applyAlignment="1">
      <alignment horizontal="center"/>
      <protection/>
    </xf>
    <xf numFmtId="0" fontId="1" fillId="0" borderId="0" xfId="60" applyFont="1" applyFill="1" applyAlignment="1">
      <alignment horizontal="center"/>
      <protection/>
    </xf>
    <xf numFmtId="0" fontId="6" fillId="0" borderId="0" xfId="60" applyFont="1" applyFill="1" applyBorder="1">
      <alignment/>
      <protection/>
    </xf>
    <xf numFmtId="186" fontId="6" fillId="0" borderId="0" xfId="42" applyNumberFormat="1" applyFont="1" applyFill="1" applyBorder="1" applyAlignment="1" applyProtection="1">
      <alignment horizontal="center"/>
      <protection/>
    </xf>
    <xf numFmtId="186" fontId="6" fillId="0" borderId="14" xfId="42" applyNumberFormat="1" applyFont="1" applyFill="1" applyBorder="1" applyAlignment="1" applyProtection="1">
      <alignment horizontal="center"/>
      <protection/>
    </xf>
    <xf numFmtId="186" fontId="6" fillId="0" borderId="0" xfId="42" applyNumberFormat="1" applyFont="1" applyFill="1" applyBorder="1" applyAlignment="1" applyProtection="1">
      <alignment horizontal="center"/>
      <protection/>
    </xf>
    <xf numFmtId="0" fontId="6" fillId="0" borderId="0" xfId="60" applyFont="1" applyFill="1">
      <alignment/>
      <protection/>
    </xf>
    <xf numFmtId="186" fontId="6" fillId="0" borderId="14" xfId="42" applyNumberFormat="1" applyFont="1" applyFill="1" applyBorder="1" applyAlignment="1" applyProtection="1">
      <alignment horizontal="center"/>
      <protection/>
    </xf>
    <xf numFmtId="186" fontId="5" fillId="0" borderId="0" xfId="42" applyNumberFormat="1" applyFont="1" applyFill="1" applyBorder="1" applyAlignment="1" applyProtection="1">
      <alignment horizontal="center"/>
      <protection/>
    </xf>
    <xf numFmtId="193" fontId="6" fillId="0" borderId="0" xfId="42" applyNumberFormat="1" applyFont="1" applyFill="1" applyAlignment="1">
      <alignment/>
    </xf>
    <xf numFmtId="193" fontId="6" fillId="0" borderId="0" xfId="42" applyNumberFormat="1" applyFont="1" applyFill="1" applyAlignment="1">
      <alignment horizontal="center"/>
    </xf>
    <xf numFmtId="193" fontId="6" fillId="0" borderId="0" xfId="42" applyNumberFormat="1" applyFont="1" applyFill="1" applyBorder="1" applyAlignment="1">
      <alignment horizontal="center"/>
    </xf>
    <xf numFmtId="193" fontId="6" fillId="0" borderId="14" xfId="42" applyNumberFormat="1" applyFont="1" applyFill="1" applyBorder="1" applyAlignment="1">
      <alignment horizontal="center"/>
    </xf>
    <xf numFmtId="0" fontId="5" fillId="0" borderId="0" xfId="60" applyFont="1" applyFill="1" applyBorder="1">
      <alignment/>
      <protection/>
    </xf>
    <xf numFmtId="0" fontId="6" fillId="0" borderId="0" xfId="60" applyFont="1" applyFill="1" applyBorder="1">
      <alignment/>
      <protection/>
    </xf>
    <xf numFmtId="186" fontId="6" fillId="0" borderId="0" xfId="42" applyNumberFormat="1" applyFont="1" applyFill="1" applyBorder="1" applyAlignment="1">
      <alignment horizontal="center"/>
    </xf>
    <xf numFmtId="0" fontId="11" fillId="0" borderId="0" xfId="60" applyFont="1" applyFill="1">
      <alignment/>
      <protection/>
    </xf>
    <xf numFmtId="0" fontId="12" fillId="0" borderId="0" xfId="60" applyFont="1" applyFill="1">
      <alignment/>
      <protection/>
    </xf>
    <xf numFmtId="0" fontId="6" fillId="0" borderId="0" xfId="60" applyFont="1" applyFill="1" applyBorder="1">
      <alignment/>
      <protection/>
    </xf>
    <xf numFmtId="193" fontId="12" fillId="0" borderId="0" xfId="42" applyNumberFormat="1" applyFont="1" applyFill="1" applyAlignment="1">
      <alignment/>
    </xf>
    <xf numFmtId="193" fontId="12" fillId="0" borderId="14" xfId="42" applyNumberFormat="1" applyFont="1" applyFill="1" applyBorder="1" applyAlignment="1">
      <alignment/>
    </xf>
    <xf numFmtId="193" fontId="12" fillId="0" borderId="0" xfId="42" applyNumberFormat="1" applyFont="1" applyFill="1" applyBorder="1" applyAlignment="1">
      <alignment/>
    </xf>
    <xf numFmtId="0" fontId="6" fillId="0" borderId="0" xfId="60" applyFont="1" applyFill="1">
      <alignment/>
      <protection/>
    </xf>
    <xf numFmtId="193" fontId="12" fillId="0" borderId="15" xfId="42" applyNumberFormat="1" applyFont="1" applyFill="1" applyBorder="1" applyAlignment="1">
      <alignment/>
    </xf>
    <xf numFmtId="186" fontId="6" fillId="0" borderId="0" xfId="60" applyNumberFormat="1" applyFont="1" applyFill="1" applyAlignment="1">
      <alignment horizontal="center"/>
      <protection/>
    </xf>
    <xf numFmtId="186" fontId="6" fillId="0" borderId="0" xfId="60" applyNumberFormat="1" applyFont="1" applyFill="1" applyBorder="1" applyAlignment="1">
      <alignment horizontal="center"/>
      <protection/>
    </xf>
    <xf numFmtId="0" fontId="5" fillId="0" borderId="0" xfId="60" applyFont="1" applyFill="1" applyBorder="1">
      <alignment/>
      <protection/>
    </xf>
    <xf numFmtId="0" fontId="6" fillId="0" borderId="0" xfId="60" applyFont="1" applyFill="1" applyBorder="1" applyAlignment="1">
      <alignment horizontal="center"/>
      <protection/>
    </xf>
    <xf numFmtId="186" fontId="5" fillId="0" borderId="0" xfId="60" applyNumberFormat="1" applyFont="1" applyFill="1" applyBorder="1" applyAlignment="1">
      <alignment horizontal="center"/>
      <protection/>
    </xf>
    <xf numFmtId="186" fontId="6" fillId="0" borderId="0" xfId="42" applyNumberFormat="1" applyFont="1" applyFill="1" applyBorder="1" applyAlignment="1" applyProtection="1">
      <alignment/>
      <protection/>
    </xf>
    <xf numFmtId="0" fontId="6" fillId="0" borderId="0" xfId="60" applyFont="1" applyFill="1" applyAlignment="1">
      <alignment horizontal="center"/>
      <protection/>
    </xf>
    <xf numFmtId="0" fontId="6" fillId="0" borderId="0" xfId="60" applyFont="1" applyFill="1" applyBorder="1" applyAlignment="1">
      <alignment horizontal="center"/>
      <protection/>
    </xf>
    <xf numFmtId="0" fontId="5" fillId="0" borderId="0" xfId="58" applyFont="1" applyBorder="1" applyAlignment="1">
      <alignment horizontal="left"/>
      <protection/>
    </xf>
    <xf numFmtId="186" fontId="5" fillId="0" borderId="0" xfId="44" applyNumberFormat="1" applyFont="1" applyBorder="1" applyAlignment="1">
      <alignment horizontal="left"/>
    </xf>
    <xf numFmtId="0" fontId="5" fillId="0" borderId="0" xfId="58" applyFont="1" applyBorder="1">
      <alignment/>
      <protection/>
    </xf>
    <xf numFmtId="186" fontId="6" fillId="0" borderId="0" xfId="44" applyNumberFormat="1" applyFont="1" applyAlignment="1">
      <alignment/>
    </xf>
    <xf numFmtId="189" fontId="6" fillId="0" borderId="0" xfId="58" applyNumberFormat="1" applyFont="1" applyBorder="1">
      <alignment/>
      <protection/>
    </xf>
    <xf numFmtId="189" fontId="6" fillId="0" borderId="0" xfId="58" applyNumberFormat="1" applyFont="1">
      <alignment/>
      <protection/>
    </xf>
    <xf numFmtId="186" fontId="6" fillId="0" borderId="0" xfId="58" applyNumberFormat="1" applyFont="1">
      <alignment/>
      <protection/>
    </xf>
    <xf numFmtId="0" fontId="6" fillId="0" borderId="0" xfId="58" applyFont="1" applyBorder="1">
      <alignment/>
      <protection/>
    </xf>
    <xf numFmtId="193" fontId="6" fillId="0" borderId="0" xfId="42" applyNumberFormat="1" applyFont="1" applyBorder="1" applyAlignment="1">
      <alignment/>
    </xf>
    <xf numFmtId="0" fontId="5" fillId="0" borderId="0" xfId="58" applyFont="1" applyFill="1" applyAlignment="1">
      <alignment horizontal="center"/>
      <protection/>
    </xf>
    <xf numFmtId="0" fontId="13" fillId="0" borderId="0" xfId="60" applyFont="1" applyFill="1">
      <alignment/>
      <protection/>
    </xf>
    <xf numFmtId="0" fontId="13" fillId="0" borderId="0" xfId="60" applyFont="1" applyFill="1" applyAlignment="1">
      <alignment horizontal="center"/>
      <protection/>
    </xf>
    <xf numFmtId="0" fontId="13" fillId="0" borderId="0" xfId="60" applyFont="1" applyFill="1" applyBorder="1" applyAlignment="1">
      <alignment horizontal="center"/>
      <protection/>
    </xf>
    <xf numFmtId="49" fontId="5" fillId="0" borderId="0" xfId="58" applyNumberFormat="1" applyFont="1" applyBorder="1" applyAlignment="1">
      <alignment/>
      <protection/>
    </xf>
    <xf numFmtId="186" fontId="6" fillId="0" borderId="14" xfId="44" applyNumberFormat="1" applyFont="1" applyFill="1" applyBorder="1" applyAlignment="1" applyProtection="1">
      <alignment/>
      <protection/>
    </xf>
    <xf numFmtId="186" fontId="6" fillId="0" borderId="0" xfId="58" applyNumberFormat="1" applyFont="1">
      <alignment/>
      <protection/>
    </xf>
    <xf numFmtId="186" fontId="6" fillId="0" borderId="0" xfId="44" applyNumberFormat="1" applyFont="1" applyFill="1" applyBorder="1" applyAlignment="1" applyProtection="1">
      <alignment/>
      <protection/>
    </xf>
    <xf numFmtId="0" fontId="6" fillId="0" borderId="0" xfId="58" applyFont="1" applyBorder="1">
      <alignment/>
      <protection/>
    </xf>
    <xf numFmtId="0" fontId="5" fillId="0" borderId="0" xfId="58" applyFont="1" applyAlignment="1">
      <alignment horizontal="right"/>
      <protection/>
    </xf>
    <xf numFmtId="0" fontId="5" fillId="0" borderId="0" xfId="60" applyFont="1" applyAlignment="1">
      <alignment horizontal="right"/>
      <protection/>
    </xf>
    <xf numFmtId="0" fontId="5" fillId="0" borderId="0" xfId="58" applyFont="1" applyAlignment="1">
      <alignment horizontal="right"/>
      <protection/>
    </xf>
    <xf numFmtId="0" fontId="5" fillId="0" borderId="10" xfId="58" applyFont="1" applyBorder="1" applyAlignment="1">
      <alignment horizontal="right"/>
      <protection/>
    </xf>
    <xf numFmtId="186" fontId="6" fillId="0" borderId="0" xfId="44" applyNumberFormat="1" applyFont="1" applyFill="1" applyBorder="1" applyAlignment="1" applyProtection="1">
      <alignment horizontal="right"/>
      <protection/>
    </xf>
    <xf numFmtId="186" fontId="6" fillId="0" borderId="14" xfId="44" applyNumberFormat="1" applyFont="1" applyFill="1" applyBorder="1" applyAlignment="1" applyProtection="1">
      <alignment horizontal="right"/>
      <protection/>
    </xf>
    <xf numFmtId="0" fontId="5" fillId="0" borderId="0" xfId="58" applyFont="1" applyFill="1" applyAlignment="1">
      <alignment horizontal="right"/>
      <protection/>
    </xf>
    <xf numFmtId="186" fontId="6" fillId="0" borderId="0" xfId="44" applyNumberFormat="1" applyFont="1" applyFill="1" applyBorder="1" applyAlignment="1" applyProtection="1">
      <alignment horizontal="right"/>
      <protection/>
    </xf>
    <xf numFmtId="0" fontId="6" fillId="0" borderId="0" xfId="58" applyFont="1" applyAlignment="1">
      <alignment horizontal="right"/>
      <protection/>
    </xf>
    <xf numFmtId="0" fontId="0" fillId="0" borderId="0" xfId="0" applyAlignment="1">
      <alignment vertical="top" wrapText="1"/>
    </xf>
    <xf numFmtId="186" fontId="6" fillId="0" borderId="15" xfId="42" applyNumberFormat="1" applyFont="1" applyFill="1" applyBorder="1" applyAlignment="1" applyProtection="1">
      <alignment horizontal="center"/>
      <protection/>
    </xf>
    <xf numFmtId="186" fontId="6" fillId="0" borderId="0" xfId="42" applyNumberFormat="1" applyFont="1" applyFill="1" applyBorder="1" applyAlignment="1" applyProtection="1">
      <alignment horizontal="right"/>
      <protection/>
    </xf>
    <xf numFmtId="186" fontId="6" fillId="0" borderId="14" xfId="42" applyNumberFormat="1" applyFont="1" applyFill="1" applyBorder="1" applyAlignment="1" applyProtection="1">
      <alignment horizontal="right"/>
      <protection/>
    </xf>
    <xf numFmtId="186" fontId="6" fillId="0" borderId="16" xfId="42" applyNumberFormat="1" applyFont="1" applyFill="1" applyBorder="1" applyAlignment="1" applyProtection="1">
      <alignment horizontal="center"/>
      <protection/>
    </xf>
    <xf numFmtId="0" fontId="5" fillId="0" borderId="0" xfId="58" applyFont="1" applyFill="1" applyBorder="1" applyAlignment="1">
      <alignment horizontal="right"/>
      <protection/>
    </xf>
    <xf numFmtId="0" fontId="5" fillId="0" borderId="0" xfId="58" applyFont="1" applyFill="1" applyAlignment="1">
      <alignment horizontal="right"/>
      <protection/>
    </xf>
    <xf numFmtId="0" fontId="5" fillId="0" borderId="10" xfId="58" applyFont="1" applyFill="1" applyBorder="1" applyAlignment="1">
      <alignment horizontal="right"/>
      <protection/>
    </xf>
    <xf numFmtId="0" fontId="5" fillId="0" borderId="0" xfId="58" applyFont="1" applyFill="1" applyBorder="1" applyAlignment="1">
      <alignment horizontal="right"/>
      <protection/>
    </xf>
    <xf numFmtId="0" fontId="5" fillId="0" borderId="10" xfId="58" applyFont="1" applyFill="1" applyBorder="1" applyAlignment="1">
      <alignment horizontal="right"/>
      <protection/>
    </xf>
    <xf numFmtId="0" fontId="5" fillId="0" borderId="0" xfId="60" applyFont="1" applyFill="1" applyBorder="1" applyAlignment="1">
      <alignment horizontal="right"/>
      <protection/>
    </xf>
    <xf numFmtId="186" fontId="5" fillId="0" borderId="0" xfId="44" applyNumberFormat="1" applyFont="1" applyAlignment="1">
      <alignment horizontal="right"/>
    </xf>
    <xf numFmtId="186" fontId="5" fillId="0" borderId="10" xfId="44" applyNumberFormat="1" applyFont="1" applyBorder="1" applyAlignment="1">
      <alignment horizontal="right"/>
    </xf>
    <xf numFmtId="0" fontId="5" fillId="0" borderId="0" xfId="58" applyFont="1" applyAlignment="1">
      <alignment horizontal="right" wrapText="1"/>
      <protection/>
    </xf>
    <xf numFmtId="188" fontId="5" fillId="0" borderId="10" xfId="58" applyNumberFormat="1" applyFont="1" applyBorder="1" applyAlignment="1" quotePrefix="1">
      <alignment horizontal="right"/>
      <protection/>
    </xf>
    <xf numFmtId="187" fontId="5" fillId="0" borderId="10" xfId="58" applyNumberFormat="1" applyFont="1" applyBorder="1" applyAlignment="1">
      <alignment horizontal="right"/>
      <protection/>
    </xf>
    <xf numFmtId="0" fontId="5" fillId="0" borderId="0" xfId="58" applyFont="1" applyBorder="1" applyAlignment="1">
      <alignment horizontal="right"/>
      <protection/>
    </xf>
    <xf numFmtId="0" fontId="5" fillId="0" borderId="0" xfId="58" applyFont="1" applyBorder="1" applyAlignment="1">
      <alignment horizontal="right"/>
      <protection/>
    </xf>
    <xf numFmtId="0" fontId="5" fillId="0" borderId="0" xfId="58" applyFont="1" applyAlignment="1">
      <alignment horizontal="left"/>
      <protection/>
    </xf>
    <xf numFmtId="0" fontId="5" fillId="0" borderId="0" xfId="58" applyFont="1">
      <alignment/>
      <protection/>
    </xf>
    <xf numFmtId="0" fontId="5" fillId="0" borderId="10" xfId="58" applyFont="1" applyBorder="1" applyAlignment="1">
      <alignment horizontal="center"/>
      <protection/>
    </xf>
    <xf numFmtId="0" fontId="5" fillId="0" borderId="10" xfId="58" applyFont="1" applyBorder="1" applyAlignment="1">
      <alignment horizontal="right"/>
      <protection/>
    </xf>
    <xf numFmtId="186" fontId="6" fillId="0" borderId="14" xfId="44" applyNumberFormat="1" applyFont="1" applyFill="1" applyBorder="1" applyAlignment="1" applyProtection="1">
      <alignment/>
      <protection/>
    </xf>
    <xf numFmtId="185" fontId="6" fillId="0" borderId="0" xfId="44" applyNumberFormat="1" applyFont="1" applyFill="1" applyBorder="1" applyAlignment="1" applyProtection="1">
      <alignment/>
      <protection/>
    </xf>
    <xf numFmtId="4" fontId="6" fillId="0" borderId="0" xfId="58" applyNumberFormat="1" applyFont="1" applyAlignment="1">
      <alignment horizontal="center"/>
      <protection/>
    </xf>
    <xf numFmtId="4" fontId="6" fillId="0" borderId="15" xfId="58" applyNumberFormat="1" applyFont="1" applyBorder="1" applyAlignment="1">
      <alignment horizontal="center"/>
      <protection/>
    </xf>
    <xf numFmtId="0" fontId="6" fillId="34" borderId="0" xfId="58" applyFont="1" applyFill="1">
      <alignment/>
      <protection/>
    </xf>
    <xf numFmtId="193" fontId="6" fillId="0" borderId="14" xfId="42" applyNumberFormat="1" applyFont="1" applyBorder="1" applyAlignment="1">
      <alignment/>
    </xf>
    <xf numFmtId="4" fontId="6" fillId="0" borderId="0" xfId="58" applyNumberFormat="1" applyFont="1">
      <alignment/>
      <protection/>
    </xf>
    <xf numFmtId="4" fontId="6" fillId="0" borderId="0" xfId="58" applyNumberFormat="1" applyFont="1" applyAlignment="1">
      <alignment horizontal="left"/>
      <protection/>
    </xf>
    <xf numFmtId="37" fontId="6" fillId="0" borderId="0" xfId="58" applyNumberFormat="1" applyFont="1">
      <alignment/>
      <protection/>
    </xf>
    <xf numFmtId="186" fontId="6" fillId="0" borderId="0" xfId="42" applyNumberFormat="1" applyFont="1" applyFill="1" applyBorder="1" applyAlignment="1" applyProtection="1">
      <alignment horizontal="right"/>
      <protection/>
    </xf>
    <xf numFmtId="0" fontId="0" fillId="0" borderId="0" xfId="0" applyAlignment="1">
      <alignment/>
    </xf>
    <xf numFmtId="193" fontId="6" fillId="0" borderId="0" xfId="42" applyNumberFormat="1" applyFont="1" applyAlignment="1">
      <alignment/>
    </xf>
    <xf numFmtId="193" fontId="6" fillId="0" borderId="17" xfId="42" applyNumberFormat="1" applyFont="1" applyBorder="1" applyAlignment="1">
      <alignment/>
    </xf>
    <xf numFmtId="4" fontId="6" fillId="0" borderId="0" xfId="44" applyNumberFormat="1" applyFont="1" applyFill="1" applyBorder="1" applyAlignment="1" applyProtection="1">
      <alignment/>
      <protection/>
    </xf>
    <xf numFmtId="37" fontId="6" fillId="0" borderId="0" xfId="44" applyNumberFormat="1" applyFont="1" applyFill="1" applyBorder="1" applyAlignment="1" applyProtection="1">
      <alignment/>
      <protection/>
    </xf>
    <xf numFmtId="37" fontId="6" fillId="0" borderId="10" xfId="44" applyNumberFormat="1" applyFont="1" applyFill="1" applyBorder="1" applyAlignment="1" applyProtection="1">
      <alignment/>
      <protection/>
    </xf>
    <xf numFmtId="43" fontId="6" fillId="0" borderId="0" xfId="42" applyFont="1" applyFill="1" applyBorder="1" applyAlignment="1" applyProtection="1">
      <alignment horizontal="center"/>
      <protection/>
    </xf>
    <xf numFmtId="39" fontId="5" fillId="0" borderId="10" xfId="58" applyNumberFormat="1" applyFont="1" applyBorder="1" applyAlignment="1">
      <alignment horizontal="right"/>
      <protection/>
    </xf>
    <xf numFmtId="4" fontId="5" fillId="0" borderId="0" xfId="58" applyNumberFormat="1" applyFont="1" applyAlignment="1">
      <alignment horizontal="center"/>
      <protection/>
    </xf>
    <xf numFmtId="4" fontId="5" fillId="0" borderId="0" xfId="60" applyNumberFormat="1" applyFont="1" applyAlignment="1">
      <alignment horizontal="center"/>
      <protection/>
    </xf>
    <xf numFmtId="4" fontId="5" fillId="0" borderId="0" xfId="58" applyNumberFormat="1" applyFont="1" applyAlignment="1">
      <alignment horizontal="right"/>
      <protection/>
    </xf>
    <xf numFmtId="4" fontId="5" fillId="0" borderId="14" xfId="58" applyNumberFormat="1" applyFont="1" applyBorder="1" applyAlignment="1">
      <alignment horizontal="right"/>
      <protection/>
    </xf>
    <xf numFmtId="4" fontId="6" fillId="0" borderId="0" xfId="58" applyNumberFormat="1" applyFont="1" applyAlignment="1">
      <alignment horizontal="right"/>
      <protection/>
    </xf>
    <xf numFmtId="4" fontId="6" fillId="0" borderId="0" xfId="44" applyNumberFormat="1" applyFont="1" applyFill="1" applyBorder="1" applyAlignment="1" applyProtection="1">
      <alignment horizontal="right"/>
      <protection/>
    </xf>
    <xf numFmtId="4" fontId="6" fillId="0" borderId="14" xfId="44" applyNumberFormat="1" applyFont="1" applyFill="1" applyBorder="1" applyAlignment="1" applyProtection="1">
      <alignment horizontal="right"/>
      <protection/>
    </xf>
    <xf numFmtId="4" fontId="6" fillId="0" borderId="14" xfId="58" applyNumberFormat="1" applyFont="1" applyBorder="1" applyAlignment="1">
      <alignment horizontal="right"/>
      <protection/>
    </xf>
    <xf numFmtId="4" fontId="6" fillId="0" borderId="11" xfId="44" applyNumberFormat="1" applyFont="1" applyFill="1" applyBorder="1" applyAlignment="1" applyProtection="1">
      <alignment/>
      <protection/>
    </xf>
    <xf numFmtId="4" fontId="6" fillId="0" borderId="0" xfId="58" applyNumberFormat="1" applyFont="1" applyBorder="1" applyAlignment="1">
      <alignment horizontal="right"/>
      <protection/>
    </xf>
    <xf numFmtId="39" fontId="5" fillId="0" borderId="0" xfId="58" applyNumberFormat="1" applyFont="1" applyAlignment="1">
      <alignment horizontal="left"/>
      <protection/>
    </xf>
    <xf numFmtId="39" fontId="6" fillId="0" borderId="0" xfId="58" applyNumberFormat="1" applyFont="1">
      <alignment/>
      <protection/>
    </xf>
    <xf numFmtId="39" fontId="5" fillId="0" borderId="0" xfId="60" applyNumberFormat="1" applyFont="1" applyAlignment="1">
      <alignment horizontal="right"/>
      <protection/>
    </xf>
    <xf numFmtId="39" fontId="5" fillId="0" borderId="0" xfId="58" applyNumberFormat="1" applyFont="1" applyAlignment="1">
      <alignment horizontal="right"/>
      <protection/>
    </xf>
    <xf numFmtId="39" fontId="6" fillId="0" borderId="0" xfId="58" applyNumberFormat="1" applyFont="1" applyAlignment="1">
      <alignment horizontal="center"/>
      <protection/>
    </xf>
    <xf numFmtId="39" fontId="6" fillId="0" borderId="0" xfId="44" applyNumberFormat="1" applyFont="1" applyFill="1" applyBorder="1" applyAlignment="1" applyProtection="1">
      <alignment horizontal="right"/>
      <protection/>
    </xf>
    <xf numFmtId="39" fontId="6" fillId="0" borderId="14" xfId="44" applyNumberFormat="1" applyFont="1" applyFill="1" applyBorder="1" applyAlignment="1" applyProtection="1">
      <alignment horizontal="right"/>
      <protection/>
    </xf>
    <xf numFmtId="39" fontId="6" fillId="0" borderId="0" xfId="44" applyNumberFormat="1" applyFont="1" applyFill="1" applyBorder="1" applyAlignment="1" applyProtection="1">
      <alignment/>
      <protection/>
    </xf>
    <xf numFmtId="39" fontId="5" fillId="0" borderId="0" xfId="44" applyNumberFormat="1" applyFont="1" applyFill="1" applyBorder="1" applyAlignment="1" applyProtection="1">
      <alignment horizontal="right"/>
      <protection/>
    </xf>
    <xf numFmtId="39" fontId="6" fillId="0" borderId="11" xfId="44" applyNumberFormat="1" applyFont="1" applyFill="1" applyBorder="1" applyAlignment="1" applyProtection="1">
      <alignment/>
      <protection/>
    </xf>
    <xf numFmtId="39" fontId="6" fillId="0" borderId="0" xfId="58" applyNumberFormat="1" applyFont="1" applyBorder="1" applyAlignment="1">
      <alignment horizontal="right"/>
      <protection/>
    </xf>
    <xf numFmtId="37" fontId="5" fillId="0" borderId="0" xfId="58" applyNumberFormat="1" applyFont="1" applyAlignment="1">
      <alignment horizontal="left"/>
      <protection/>
    </xf>
    <xf numFmtId="37" fontId="5" fillId="0" borderId="0" xfId="58" applyNumberFormat="1" applyFont="1" applyAlignment="1">
      <alignment horizontal="right"/>
      <protection/>
    </xf>
    <xf numFmtId="37" fontId="5" fillId="0" borderId="10" xfId="58" applyNumberFormat="1" applyFont="1" applyBorder="1" applyAlignment="1">
      <alignment horizontal="right"/>
      <protection/>
    </xf>
    <xf numFmtId="37" fontId="6" fillId="0" borderId="0" xfId="58" applyNumberFormat="1" applyFont="1" applyAlignment="1">
      <alignment horizontal="center"/>
      <protection/>
    </xf>
    <xf numFmtId="37" fontId="6" fillId="0" borderId="0" xfId="44" applyNumberFormat="1" applyFont="1" applyFill="1" applyBorder="1" applyAlignment="1" applyProtection="1">
      <alignment horizontal="right"/>
      <protection/>
    </xf>
    <xf numFmtId="37" fontId="5" fillId="0" borderId="0" xfId="58" applyNumberFormat="1" applyFont="1">
      <alignment/>
      <protection/>
    </xf>
    <xf numFmtId="37" fontId="5" fillId="0" borderId="0" xfId="58" applyNumberFormat="1" applyFont="1" applyFill="1" applyAlignment="1">
      <alignment horizontal="left"/>
      <protection/>
    </xf>
    <xf numFmtId="37" fontId="5" fillId="0" borderId="0" xfId="58" applyNumberFormat="1" applyFont="1" applyAlignment="1">
      <alignment horizontal="center"/>
      <protection/>
    </xf>
    <xf numFmtId="37" fontId="7" fillId="0" borderId="0" xfId="58" applyNumberFormat="1" applyFont="1" applyFill="1" applyAlignment="1">
      <alignment horizontal="right"/>
      <protection/>
    </xf>
    <xf numFmtId="37" fontId="5" fillId="0" borderId="0" xfId="58" applyNumberFormat="1" applyFont="1" applyFill="1" applyAlignment="1">
      <alignment horizontal="right"/>
      <protection/>
    </xf>
    <xf numFmtId="37" fontId="6" fillId="0" borderId="0" xfId="58" applyNumberFormat="1" applyFont="1" applyFill="1" applyAlignment="1">
      <alignment horizontal="right"/>
      <protection/>
    </xf>
    <xf numFmtId="37" fontId="6" fillId="0" borderId="10" xfId="44" applyNumberFormat="1" applyFont="1" applyFill="1" applyBorder="1" applyAlignment="1" applyProtection="1">
      <alignment horizontal="right"/>
      <protection/>
    </xf>
    <xf numFmtId="37" fontId="6" fillId="0" borderId="14" xfId="44" applyNumberFormat="1" applyFont="1" applyFill="1" applyBorder="1" applyAlignment="1" applyProtection="1">
      <alignment horizontal="right"/>
      <protection/>
    </xf>
    <xf numFmtId="37" fontId="6" fillId="0" borderId="0" xfId="58" applyNumberFormat="1" applyFont="1" applyFill="1">
      <alignment/>
      <protection/>
    </xf>
    <xf numFmtId="39" fontId="6" fillId="0" borderId="0" xfId="58" applyNumberFormat="1" applyFont="1" applyFill="1">
      <alignment/>
      <protection/>
    </xf>
    <xf numFmtId="0" fontId="5" fillId="0" borderId="0" xfId="58" applyFont="1" applyFill="1">
      <alignment/>
      <protection/>
    </xf>
    <xf numFmtId="37" fontId="6" fillId="0" borderId="0" xfId="58" applyNumberFormat="1" applyFont="1" applyFill="1" applyBorder="1">
      <alignment/>
      <protection/>
    </xf>
    <xf numFmtId="4" fontId="5" fillId="0" borderId="0" xfId="58" applyNumberFormat="1" applyFont="1" applyFill="1" applyAlignment="1">
      <alignment horizontal="left"/>
      <protection/>
    </xf>
    <xf numFmtId="4" fontId="5" fillId="0" borderId="0" xfId="58" applyNumberFormat="1" applyFont="1" applyAlignment="1">
      <alignment horizontal="center"/>
      <protection/>
    </xf>
    <xf numFmtId="4" fontId="7" fillId="0" borderId="0" xfId="58" applyNumberFormat="1" applyFont="1" applyFill="1" applyAlignment="1">
      <alignment horizontal="right"/>
      <protection/>
    </xf>
    <xf numFmtId="4" fontId="5" fillId="0" borderId="10" xfId="58" applyNumberFormat="1" applyFont="1" applyBorder="1" applyAlignment="1">
      <alignment horizontal="right"/>
      <protection/>
    </xf>
    <xf numFmtId="4" fontId="5" fillId="0" borderId="0" xfId="58" applyNumberFormat="1" applyFont="1" applyFill="1" applyAlignment="1">
      <alignment horizontal="right"/>
      <protection/>
    </xf>
    <xf numFmtId="4" fontId="6" fillId="0" borderId="0" xfId="58" applyNumberFormat="1" applyFont="1" applyFill="1" applyAlignment="1">
      <alignment horizontal="right"/>
      <protection/>
    </xf>
    <xf numFmtId="4" fontId="6" fillId="0" borderId="10" xfId="44" applyNumberFormat="1" applyFont="1" applyFill="1" applyBorder="1" applyAlignment="1" applyProtection="1">
      <alignment horizontal="right"/>
      <protection/>
    </xf>
    <xf numFmtId="4" fontId="6" fillId="0" borderId="11" xfId="44" applyNumberFormat="1" applyFont="1" applyFill="1" applyBorder="1" applyAlignment="1" applyProtection="1">
      <alignment horizontal="right"/>
      <protection/>
    </xf>
    <xf numFmtId="4" fontId="6" fillId="0" borderId="0" xfId="58" applyNumberFormat="1" applyFont="1" applyFill="1">
      <alignment/>
      <protection/>
    </xf>
    <xf numFmtId="39" fontId="6" fillId="0" borderId="14" xfId="44" applyNumberFormat="1" applyFont="1" applyFill="1" applyBorder="1" applyAlignment="1" applyProtection="1">
      <alignment/>
      <protection/>
    </xf>
    <xf numFmtId="37" fontId="1" fillId="0" borderId="0" xfId="60" applyNumberFormat="1" applyAlignment="1">
      <alignment horizontal="right"/>
      <protection/>
    </xf>
    <xf numFmtId="37" fontId="5" fillId="0" borderId="0" xfId="60" applyNumberFormat="1" applyFont="1" applyAlignment="1">
      <alignment horizontal="right"/>
      <protection/>
    </xf>
    <xf numFmtId="37" fontId="5" fillId="0" borderId="0" xfId="58" applyNumberFormat="1" applyFont="1" applyAlignment="1">
      <alignment horizontal="right"/>
      <protection/>
    </xf>
    <xf numFmtId="37" fontId="5" fillId="0" borderId="0" xfId="58" applyNumberFormat="1" applyFont="1" applyAlignment="1">
      <alignment horizontal="right"/>
      <protection/>
    </xf>
    <xf numFmtId="37" fontId="5" fillId="0" borderId="10" xfId="58" applyNumberFormat="1" applyFont="1" applyBorder="1" applyAlignment="1">
      <alignment horizontal="right"/>
      <protection/>
    </xf>
    <xf numFmtId="37" fontId="6" fillId="0" borderId="0" xfId="58" applyNumberFormat="1" applyFont="1" applyFill="1" applyBorder="1" applyAlignment="1">
      <alignment horizontal="right"/>
      <protection/>
    </xf>
    <xf numFmtId="2" fontId="6" fillId="0" borderId="0" xfId="58" applyNumberFormat="1" applyFont="1">
      <alignment/>
      <protection/>
    </xf>
    <xf numFmtId="186" fontId="6" fillId="0" borderId="0" xfId="60" applyNumberFormat="1" applyFont="1" applyFill="1" applyBorder="1" applyAlignment="1">
      <alignment horizontal="center"/>
      <protection/>
    </xf>
    <xf numFmtId="186" fontId="6" fillId="0" borderId="0" xfId="60" applyNumberFormat="1" applyFont="1" applyFill="1" applyAlignment="1">
      <alignment horizontal="center"/>
      <protection/>
    </xf>
    <xf numFmtId="43" fontId="6" fillId="0" borderId="0" xfId="42" applyFont="1" applyFill="1" applyAlignment="1">
      <alignment/>
    </xf>
    <xf numFmtId="43" fontId="0" fillId="0" borderId="0" xfId="42" applyFont="1" applyAlignment="1">
      <alignment/>
    </xf>
    <xf numFmtId="193" fontId="6" fillId="0" borderId="0" xfId="42" applyNumberFormat="1" applyFont="1" applyFill="1" applyBorder="1" applyAlignment="1" applyProtection="1">
      <alignment horizontal="center"/>
      <protection/>
    </xf>
    <xf numFmtId="189" fontId="6" fillId="0" borderId="0" xfId="58" applyNumberFormat="1" applyFont="1" applyFill="1">
      <alignment/>
      <protection/>
    </xf>
    <xf numFmtId="0" fontId="6" fillId="34" borderId="0" xfId="60" applyFont="1" applyFill="1" applyBorder="1">
      <alignment/>
      <protection/>
    </xf>
    <xf numFmtId="39" fontId="6" fillId="0" borderId="0" xfId="58" applyNumberFormat="1" applyFont="1" applyFill="1" applyBorder="1">
      <alignment/>
      <protection/>
    </xf>
    <xf numFmtId="0" fontId="6" fillId="0" borderId="0" xfId="58" applyFont="1" applyFill="1">
      <alignment/>
      <protection/>
    </xf>
    <xf numFmtId="0" fontId="6" fillId="0" borderId="14" xfId="58" applyFont="1" applyFill="1" applyBorder="1" applyAlignment="1">
      <alignment horizontal="right"/>
      <protection/>
    </xf>
    <xf numFmtId="0" fontId="6" fillId="0" borderId="0" xfId="58" applyFont="1" applyFill="1" applyAlignment="1">
      <alignment horizontal="right"/>
      <protection/>
    </xf>
    <xf numFmtId="0" fontId="6" fillId="0" borderId="0" xfId="58" applyFont="1" applyFill="1" applyBorder="1" applyAlignment="1">
      <alignment horizontal="right"/>
      <protection/>
    </xf>
    <xf numFmtId="39" fontId="6" fillId="34" borderId="0" xfId="44" applyNumberFormat="1" applyFont="1" applyFill="1" applyBorder="1" applyAlignment="1" applyProtection="1">
      <alignment horizontal="right"/>
      <protection/>
    </xf>
    <xf numFmtId="39" fontId="6" fillId="34" borderId="0" xfId="44" applyNumberFormat="1" applyFont="1" applyFill="1" applyBorder="1" applyAlignment="1" applyProtection="1">
      <alignment/>
      <protection/>
    </xf>
    <xf numFmtId="185" fontId="6" fillId="34" borderId="0" xfId="44" applyNumberFormat="1" applyFont="1" applyFill="1" applyBorder="1" applyAlignment="1" applyProtection="1">
      <alignment horizontal="right"/>
      <protection/>
    </xf>
    <xf numFmtId="0" fontId="5" fillId="34" borderId="0" xfId="58" applyFont="1" applyFill="1" applyAlignment="1">
      <alignment horizontal="left"/>
      <protection/>
    </xf>
    <xf numFmtId="0" fontId="6" fillId="34" borderId="0" xfId="58" applyFont="1" applyFill="1" applyAlignment="1">
      <alignment horizontal="left"/>
      <protection/>
    </xf>
    <xf numFmtId="39" fontId="5" fillId="34" borderId="0" xfId="58" applyNumberFormat="1" applyFont="1" applyFill="1" applyAlignment="1">
      <alignment horizontal="left"/>
      <protection/>
    </xf>
    <xf numFmtId="186" fontId="0" fillId="0" borderId="0" xfId="0" applyNumberFormat="1" applyAlignment="1">
      <alignment vertical="top" wrapText="1"/>
    </xf>
    <xf numFmtId="39" fontId="6" fillId="0" borderId="0" xfId="58" applyNumberFormat="1" applyFont="1" applyAlignment="1">
      <alignment horizontal="right"/>
      <protection/>
    </xf>
    <xf numFmtId="39" fontId="6" fillId="0" borderId="14" xfId="58" applyNumberFormat="1" applyFont="1" applyBorder="1" applyAlignment="1">
      <alignment horizontal="right"/>
      <protection/>
    </xf>
    <xf numFmtId="37" fontId="6" fillId="0" borderId="18" xfId="44" applyNumberFormat="1" applyFont="1" applyFill="1" applyBorder="1" applyAlignment="1" applyProtection="1">
      <alignment/>
      <protection/>
    </xf>
    <xf numFmtId="37" fontId="6" fillId="0" borderId="15" xfId="44" applyNumberFormat="1" applyFont="1" applyFill="1" applyBorder="1" applyAlignment="1" applyProtection="1">
      <alignment/>
      <protection/>
    </xf>
    <xf numFmtId="37" fontId="6" fillId="0" borderId="18" xfId="44" applyNumberFormat="1" applyFont="1" applyFill="1" applyBorder="1" applyAlignment="1" applyProtection="1">
      <alignment horizontal="right"/>
      <protection/>
    </xf>
    <xf numFmtId="186" fontId="6" fillId="0" borderId="15" xfId="44" applyNumberFormat="1" applyFont="1" applyFill="1" applyBorder="1" applyAlignment="1" applyProtection="1">
      <alignment horizontal="right"/>
      <protection/>
    </xf>
    <xf numFmtId="37" fontId="6" fillId="0" borderId="15" xfId="44" applyNumberFormat="1" applyFont="1" applyFill="1" applyBorder="1" applyAlignment="1" applyProtection="1">
      <alignment/>
      <protection/>
    </xf>
    <xf numFmtId="193" fontId="6" fillId="0" borderId="15" xfId="42" applyNumberFormat="1" applyFont="1" applyBorder="1" applyAlignment="1">
      <alignment/>
    </xf>
    <xf numFmtId="186" fontId="6" fillId="0" borderId="16" xfId="44" applyNumberFormat="1" applyFont="1" applyFill="1" applyBorder="1" applyAlignment="1" applyProtection="1">
      <alignment/>
      <protection/>
    </xf>
    <xf numFmtId="186" fontId="6" fillId="0" borderId="15" xfId="44" applyNumberFormat="1" applyFont="1" applyFill="1" applyBorder="1" applyAlignment="1" applyProtection="1">
      <alignment/>
      <protection/>
    </xf>
    <xf numFmtId="186" fontId="6" fillId="0" borderId="19" xfId="44" applyNumberFormat="1" applyFont="1" applyFill="1" applyBorder="1" applyAlignment="1" applyProtection="1">
      <alignment/>
      <protection/>
    </xf>
    <xf numFmtId="0" fontId="5" fillId="0" borderId="0" xfId="58" applyFont="1" applyBorder="1" applyAlignment="1">
      <alignment horizontal="left"/>
      <protection/>
    </xf>
    <xf numFmtId="0" fontId="6" fillId="0" borderId="0" xfId="58" applyFont="1">
      <alignment/>
      <protection/>
    </xf>
    <xf numFmtId="0" fontId="5" fillId="0" borderId="0" xfId="58" applyFont="1">
      <alignment/>
      <protection/>
    </xf>
    <xf numFmtId="0" fontId="5" fillId="0" borderId="0" xfId="58" applyFont="1" applyAlignment="1">
      <alignment horizontal="center"/>
      <protection/>
    </xf>
    <xf numFmtId="43" fontId="5" fillId="0" borderId="0" xfId="42" applyFont="1" applyAlignment="1">
      <alignment horizontal="center"/>
    </xf>
    <xf numFmtId="0" fontId="5" fillId="0" borderId="0" xfId="58" applyFont="1">
      <alignment/>
      <protection/>
    </xf>
    <xf numFmtId="0" fontId="5" fillId="0" borderId="0" xfId="58" applyFont="1" applyAlignment="1">
      <alignment horizontal="center"/>
      <protection/>
    </xf>
    <xf numFmtId="43" fontId="5" fillId="0" borderId="0" xfId="42" applyFont="1" applyAlignment="1">
      <alignment horizontal="center"/>
    </xf>
    <xf numFmtId="0" fontId="5" fillId="0" borderId="10" xfId="58" applyFont="1" applyBorder="1" applyAlignment="1">
      <alignment horizontal="center"/>
      <protection/>
    </xf>
    <xf numFmtId="43" fontId="5" fillId="0" borderId="0" xfId="42" applyFont="1" applyBorder="1" applyAlignment="1">
      <alignment horizontal="center"/>
    </xf>
    <xf numFmtId="186" fontId="6" fillId="0" borderId="16" xfId="44" applyNumberFormat="1" applyFont="1" applyFill="1" applyBorder="1" applyAlignment="1" applyProtection="1">
      <alignment/>
      <protection/>
    </xf>
    <xf numFmtId="0" fontId="6" fillId="0" borderId="0" xfId="59" applyFont="1" applyFill="1">
      <alignment/>
      <protection/>
    </xf>
    <xf numFmtId="37" fontId="6" fillId="0" borderId="14" xfId="44" applyNumberFormat="1" applyFont="1" applyFill="1" applyBorder="1" applyAlignment="1" applyProtection="1">
      <alignment/>
      <protection/>
    </xf>
    <xf numFmtId="37" fontId="6" fillId="0" borderId="14" xfId="58" applyNumberFormat="1" applyFont="1" applyFill="1" applyBorder="1">
      <alignment/>
      <protection/>
    </xf>
    <xf numFmtId="186" fontId="6" fillId="0" borderId="0" xfId="58" applyNumberFormat="1" applyFont="1" applyFill="1" applyAlignment="1">
      <alignment horizontal="right"/>
      <protection/>
    </xf>
    <xf numFmtId="43" fontId="6" fillId="0" borderId="0" xfId="42" applyFont="1" applyFill="1" applyBorder="1" applyAlignment="1" applyProtection="1">
      <alignment/>
      <protection/>
    </xf>
    <xf numFmtId="43" fontId="6" fillId="0" borderId="0" xfId="42" applyFont="1" applyFill="1" applyBorder="1" applyAlignment="1" applyProtection="1">
      <alignment horizontal="right"/>
      <protection/>
    </xf>
    <xf numFmtId="193" fontId="6" fillId="0" borderId="0" xfId="58" applyNumberFormat="1" applyFont="1">
      <alignment/>
      <protection/>
    </xf>
    <xf numFmtId="0" fontId="6" fillId="0" borderId="0" xfId="58" applyNumberFormat="1" applyFont="1">
      <alignment/>
      <protection/>
    </xf>
    <xf numFmtId="43" fontId="6" fillId="0" borderId="0" xfId="42" applyFont="1" applyAlignment="1">
      <alignment horizontal="center"/>
    </xf>
    <xf numFmtId="3" fontId="6" fillId="0" borderId="0" xfId="42" applyNumberFormat="1" applyFont="1" applyBorder="1" applyAlignment="1">
      <alignment/>
    </xf>
    <xf numFmtId="3" fontId="6" fillId="0" borderId="0" xfId="58" applyNumberFormat="1" applyFont="1" applyBorder="1">
      <alignment/>
      <protection/>
    </xf>
    <xf numFmtId="3" fontId="6" fillId="0" borderId="0" xfId="44" applyNumberFormat="1" applyFont="1" applyFill="1" applyBorder="1" applyAlignment="1" applyProtection="1">
      <alignment/>
      <protection/>
    </xf>
    <xf numFmtId="3" fontId="6" fillId="0" borderId="0" xfId="58" applyNumberFormat="1" applyFont="1">
      <alignment/>
      <protection/>
    </xf>
    <xf numFmtId="37" fontId="6" fillId="0" borderId="0" xfId="42" applyNumberFormat="1" applyFont="1" applyBorder="1" applyAlignment="1">
      <alignment/>
    </xf>
    <xf numFmtId="37" fontId="6" fillId="0" borderId="0" xfId="58" applyNumberFormat="1" applyFont="1" applyBorder="1">
      <alignment/>
      <protection/>
    </xf>
    <xf numFmtId="37" fontId="6" fillId="0" borderId="0" xfId="44" applyNumberFormat="1" applyFont="1" applyFill="1" applyBorder="1" applyAlignment="1" applyProtection="1">
      <alignment/>
      <protection/>
    </xf>
    <xf numFmtId="37" fontId="6" fillId="0" borderId="0" xfId="58" applyNumberFormat="1" applyFont="1">
      <alignment/>
      <protection/>
    </xf>
    <xf numFmtId="43" fontId="6" fillId="0" borderId="0" xfId="42" applyFont="1" applyAlignment="1">
      <alignment/>
    </xf>
    <xf numFmtId="4" fontId="6" fillId="0" borderId="14" xfId="58" applyNumberFormat="1" applyFont="1" applyFill="1" applyBorder="1" applyAlignment="1">
      <alignment horizontal="right"/>
      <protection/>
    </xf>
    <xf numFmtId="0" fontId="6" fillId="0" borderId="0" xfId="59" applyFont="1" applyFill="1" applyAlignment="1">
      <alignment vertical="top" wrapText="1"/>
      <protection/>
    </xf>
    <xf numFmtId="0" fontId="0" fillId="0" borderId="0" xfId="0" applyFont="1" applyAlignment="1">
      <alignment vertical="top" wrapText="1"/>
    </xf>
    <xf numFmtId="37" fontId="5" fillId="0" borderId="0" xfId="58" applyNumberFormat="1" applyFont="1" applyAlignment="1">
      <alignment horizontal="center" wrapText="1"/>
      <protection/>
    </xf>
    <xf numFmtId="37" fontId="5" fillId="0" borderId="0" xfId="58" applyNumberFormat="1" applyFont="1" applyBorder="1" applyAlignment="1">
      <alignment horizontal="center"/>
      <protection/>
    </xf>
    <xf numFmtId="0" fontId="5" fillId="0" borderId="0" xfId="58" applyFont="1" applyAlignment="1">
      <alignment horizontal="center" wrapText="1"/>
      <protection/>
    </xf>
    <xf numFmtId="49" fontId="5" fillId="0" borderId="0" xfId="58" applyNumberFormat="1" applyFont="1" applyFill="1" applyBorder="1" applyAlignment="1">
      <alignment horizontal="center"/>
      <protection/>
    </xf>
    <xf numFmtId="0" fontId="5" fillId="0" borderId="0" xfId="58" applyFont="1" applyBorder="1" applyAlignment="1">
      <alignment horizontal="left"/>
      <protection/>
    </xf>
    <xf numFmtId="0" fontId="5" fillId="0" borderId="0" xfId="58" applyFont="1" applyBorder="1" applyAlignment="1">
      <alignment horizontal="left"/>
      <protection/>
    </xf>
    <xf numFmtId="0" fontId="5" fillId="0" borderId="0" xfId="58" applyFont="1" applyAlignment="1">
      <alignment horizontal="right" wrapText="1"/>
      <protection/>
    </xf>
    <xf numFmtId="0" fontId="0" fillId="0" borderId="0" xfId="0" applyFont="1" applyAlignment="1">
      <alignment wrapText="1"/>
    </xf>
    <xf numFmtId="0" fontId="6" fillId="0" borderId="0" xfId="58" applyFont="1" applyAlignment="1">
      <alignment wrapText="1"/>
      <protection/>
    </xf>
    <xf numFmtId="0" fontId="5" fillId="0" borderId="0" xfId="58" applyFont="1" applyBorder="1" applyAlignment="1">
      <alignment horizontal="left"/>
      <protection/>
    </xf>
    <xf numFmtId="0" fontId="0" fillId="0" borderId="0" xfId="0" applyAlignment="1">
      <alignment vertical="top" wrapText="1"/>
    </xf>
    <xf numFmtId="0" fontId="0" fillId="0" borderId="0" xfId="0" applyAlignment="1">
      <alignment/>
    </xf>
    <xf numFmtId="0" fontId="0" fillId="0" borderId="0" xfId="0" applyAlignment="1">
      <alignment wrapText="1"/>
    </xf>
    <xf numFmtId="0" fontId="6" fillId="0" borderId="0" xfId="58" applyFont="1" applyFill="1" applyAlignment="1">
      <alignment vertical="top" wrapText="1"/>
      <protection/>
    </xf>
    <xf numFmtId="0" fontId="0" fillId="0" borderId="0" xfId="0" applyFont="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GFS 3rd qtr(Sept - 2004)"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GFS 3rd qtr(Sept - 2004)" xfId="58"/>
    <cellStyle name="Normal_QuarterlyTemplate" xfId="59"/>
    <cellStyle name="Normal_Reports-31.3.0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51"/>
  <sheetViews>
    <sheetView tabSelected="1" view="pageBreakPreview" zoomScale="75" zoomScaleNormal="75" zoomScaleSheetLayoutView="75" zoomScalePageLayoutView="0" workbookViewId="0" topLeftCell="A1">
      <selection activeCell="A6" sqref="A6"/>
    </sheetView>
  </sheetViews>
  <sheetFormatPr defaultColWidth="8.00390625" defaultRowHeight="14.25"/>
  <cols>
    <col min="1" max="1" width="32.875" style="4" customWidth="1"/>
    <col min="2" max="2" width="6.50390625" style="11" customWidth="1"/>
    <col min="3" max="3" width="2.50390625" style="11" customWidth="1"/>
    <col min="4" max="4" width="20.875" style="126" customWidth="1"/>
    <col min="5" max="5" width="2.00390625" style="126" customWidth="1"/>
    <col min="6" max="6" width="19.00390625" style="126" customWidth="1"/>
    <col min="7" max="7" width="2.00390625" style="4" customWidth="1"/>
    <col min="8" max="8" width="21.125" style="170" customWidth="1"/>
    <col min="9" max="9" width="2.125" style="4" customWidth="1"/>
    <col min="10" max="10" width="19.50390625" style="4" customWidth="1"/>
    <col min="11" max="11" width="16.875" style="4" customWidth="1"/>
    <col min="12" max="12" width="8.125" style="4" bestFit="1" customWidth="1"/>
    <col min="13" max="16384" width="8.00390625" style="4" customWidth="1"/>
  </cols>
  <sheetData>
    <row r="1" spans="1:9" ht="15.75">
      <c r="A1" s="1" t="s">
        <v>134</v>
      </c>
      <c r="B1" s="2"/>
      <c r="C1" s="3"/>
      <c r="D1" s="157"/>
      <c r="E1" s="157"/>
      <c r="F1" s="157"/>
      <c r="G1" s="3"/>
      <c r="H1" s="163"/>
      <c r="I1" s="3"/>
    </row>
    <row r="2" spans="1:9" ht="15.75">
      <c r="A2" s="3" t="s">
        <v>135</v>
      </c>
      <c r="B2" s="3"/>
      <c r="C2" s="3"/>
      <c r="D2" s="157"/>
      <c r="E2" s="157"/>
      <c r="F2" s="157"/>
      <c r="G2" s="3"/>
      <c r="H2" s="163"/>
      <c r="I2" s="3"/>
    </row>
    <row r="3" spans="1:9" ht="15.75">
      <c r="A3" s="3" t="s">
        <v>179</v>
      </c>
      <c r="B3" s="3"/>
      <c r="C3" s="3"/>
      <c r="D3" s="157"/>
      <c r="E3" s="157"/>
      <c r="F3" s="157"/>
      <c r="G3" s="3"/>
      <c r="H3" s="163"/>
      <c r="I3" s="3"/>
    </row>
    <row r="4" spans="1:9" ht="15.75">
      <c r="A4" s="3"/>
      <c r="B4" s="3"/>
      <c r="C4" s="3"/>
      <c r="D4" s="157"/>
      <c r="E4" s="157"/>
      <c r="F4" s="157"/>
      <c r="G4" s="3"/>
      <c r="H4" s="163"/>
      <c r="I4" s="3"/>
    </row>
    <row r="5" spans="1:9" ht="15.75">
      <c r="A5" s="6" t="s">
        <v>197</v>
      </c>
      <c r="B5" s="3"/>
      <c r="C5" s="3"/>
      <c r="D5" s="157"/>
      <c r="E5" s="157"/>
      <c r="F5" s="157"/>
      <c r="G5" s="3"/>
      <c r="H5" s="163"/>
      <c r="I5" s="3"/>
    </row>
    <row r="6" spans="1:9" ht="15.75">
      <c r="A6" s="3"/>
      <c r="B6" s="3"/>
      <c r="C6" s="3"/>
      <c r="D6" s="157"/>
      <c r="E6" s="157"/>
      <c r="F6" s="157"/>
      <c r="G6" s="3"/>
      <c r="H6" s="163"/>
      <c r="I6" s="3"/>
    </row>
    <row r="7" spans="1:10" ht="15.75">
      <c r="A7" s="3"/>
      <c r="B7" s="3"/>
      <c r="C7" s="3"/>
      <c r="D7" s="253"/>
      <c r="E7" s="253"/>
      <c r="F7" s="253"/>
      <c r="G7" s="5"/>
      <c r="H7" s="255"/>
      <c r="I7" s="255"/>
      <c r="J7" s="255"/>
    </row>
    <row r="8" spans="1:10" ht="15.75">
      <c r="A8" s="5"/>
      <c r="B8" s="2"/>
      <c r="C8" s="2"/>
      <c r="D8" s="254" t="s">
        <v>95</v>
      </c>
      <c r="E8" s="254"/>
      <c r="F8" s="254"/>
      <c r="G8" s="82"/>
      <c r="H8" s="256" t="s">
        <v>96</v>
      </c>
      <c r="I8" s="256"/>
      <c r="J8" s="256"/>
    </row>
    <row r="9" spans="1:10" ht="15.75">
      <c r="A9" s="5"/>
      <c r="B9" s="2"/>
      <c r="C9" s="2"/>
      <c r="D9" s="158"/>
      <c r="E9" s="184"/>
      <c r="F9" s="185" t="s">
        <v>85</v>
      </c>
      <c r="G9" s="7"/>
      <c r="H9" s="164"/>
      <c r="I9" s="7"/>
      <c r="J9" s="88" t="s">
        <v>85</v>
      </c>
    </row>
    <row r="10" spans="1:10" ht="15.75">
      <c r="A10" s="5"/>
      <c r="B10" s="2"/>
      <c r="C10" s="2"/>
      <c r="D10" s="158" t="s">
        <v>1</v>
      </c>
      <c r="E10" s="186"/>
      <c r="F10" s="187" t="s">
        <v>86</v>
      </c>
      <c r="G10" s="5"/>
      <c r="H10" s="165" t="s">
        <v>1</v>
      </c>
      <c r="I10" s="8"/>
      <c r="J10" s="89" t="s">
        <v>86</v>
      </c>
    </row>
    <row r="11" spans="1:10" ht="15.75">
      <c r="A11" s="5"/>
      <c r="B11" s="2"/>
      <c r="C11" s="2"/>
      <c r="D11" s="158" t="s">
        <v>2</v>
      </c>
      <c r="E11" s="186"/>
      <c r="F11" s="187" t="s">
        <v>98</v>
      </c>
      <c r="G11" s="5"/>
      <c r="H11" s="165" t="s">
        <v>3</v>
      </c>
      <c r="I11" s="8"/>
      <c r="J11" s="89" t="s">
        <v>99</v>
      </c>
    </row>
    <row r="12" spans="1:10" ht="15.75">
      <c r="A12" s="5"/>
      <c r="B12" s="9" t="s">
        <v>9</v>
      </c>
      <c r="C12" s="2"/>
      <c r="D12" s="159" t="s">
        <v>188</v>
      </c>
      <c r="E12" s="186"/>
      <c r="F12" s="188" t="s">
        <v>154</v>
      </c>
      <c r="G12" s="5"/>
      <c r="H12" s="159" t="s">
        <v>188</v>
      </c>
      <c r="I12" s="5"/>
      <c r="J12" s="90" t="s">
        <v>154</v>
      </c>
    </row>
    <row r="13" spans="1:10" ht="15.75">
      <c r="A13" s="5"/>
      <c r="B13" s="2"/>
      <c r="C13" s="2"/>
      <c r="D13" s="158" t="s">
        <v>4</v>
      </c>
      <c r="E13" s="164"/>
      <c r="F13" s="187" t="s">
        <v>4</v>
      </c>
      <c r="G13" s="2"/>
      <c r="H13" s="166" t="s">
        <v>4</v>
      </c>
      <c r="I13" s="2"/>
      <c r="J13" s="89" t="s">
        <v>4</v>
      </c>
    </row>
    <row r="14" spans="4:10" ht="15.75">
      <c r="D14" s="160"/>
      <c r="E14" s="160"/>
      <c r="F14" s="160"/>
      <c r="G14" s="11"/>
      <c r="H14" s="167"/>
      <c r="I14" s="11"/>
      <c r="J14" s="95"/>
    </row>
    <row r="15" spans="1:10" ht="15.75">
      <c r="A15" s="4" t="s">
        <v>70</v>
      </c>
      <c r="D15" s="132">
        <v>5950437.75</v>
      </c>
      <c r="E15" s="132"/>
      <c r="F15" s="161">
        <v>5501447</v>
      </c>
      <c r="G15" s="12"/>
      <c r="H15" s="132">
        <v>23543575.74</v>
      </c>
      <c r="I15" s="12"/>
      <c r="J15" s="91">
        <v>20229963</v>
      </c>
    </row>
    <row r="16" spans="4:10" ht="15.75">
      <c r="D16" s="132"/>
      <c r="E16" s="132"/>
      <c r="F16" s="161"/>
      <c r="G16" s="12"/>
      <c r="H16" s="132"/>
      <c r="I16" s="12"/>
      <c r="J16" s="91"/>
    </row>
    <row r="17" spans="1:11" ht="15.75">
      <c r="A17" s="4" t="s">
        <v>71</v>
      </c>
      <c r="D17" s="133">
        <v>-2511680.08</v>
      </c>
      <c r="E17" s="132"/>
      <c r="F17" s="169">
        <v>-1964889</v>
      </c>
      <c r="G17" s="12"/>
      <c r="H17" s="133">
        <v>-11201260</v>
      </c>
      <c r="I17" s="12"/>
      <c r="J17" s="92">
        <v>-9455602</v>
      </c>
      <c r="K17" s="133"/>
    </row>
    <row r="18" spans="4:10" ht="15.75">
      <c r="D18" s="132"/>
      <c r="E18" s="132"/>
      <c r="F18" s="161"/>
      <c r="G18" s="12"/>
      <c r="H18" s="161"/>
      <c r="I18" s="12"/>
      <c r="J18" s="95"/>
    </row>
    <row r="19" spans="1:10" ht="15.75">
      <c r="A19" s="4" t="s">
        <v>72</v>
      </c>
      <c r="D19" s="132">
        <f>SUM(D15:D18)</f>
        <v>3438757.67</v>
      </c>
      <c r="E19" s="132"/>
      <c r="F19" s="132">
        <f>SUM(F15:F18)</f>
        <v>3536558</v>
      </c>
      <c r="G19" s="12"/>
      <c r="H19" s="161">
        <f>SUM(H15:H17)</f>
        <v>12342315.739999998</v>
      </c>
      <c r="I19" s="12"/>
      <c r="J19" s="91">
        <f>SUM(J15:J18)</f>
        <v>10774361</v>
      </c>
    </row>
    <row r="20" spans="4:10" ht="15.75">
      <c r="D20" s="132"/>
      <c r="E20" s="132"/>
      <c r="F20" s="161"/>
      <c r="G20" s="12"/>
      <c r="H20" s="161"/>
      <c r="I20" s="12"/>
      <c r="J20" s="95"/>
    </row>
    <row r="21" spans="1:11" ht="15.75">
      <c r="A21" s="4" t="s">
        <v>73</v>
      </c>
      <c r="D21" s="132">
        <v>135644.68</v>
      </c>
      <c r="E21" s="132"/>
      <c r="F21" s="161">
        <v>110089</v>
      </c>
      <c r="G21" s="12"/>
      <c r="H21" s="132">
        <v>567390</v>
      </c>
      <c r="I21" s="12"/>
      <c r="J21" s="91">
        <v>257433</v>
      </c>
      <c r="K21" s="132"/>
    </row>
    <row r="22" spans="4:11" ht="15.75">
      <c r="D22" s="132"/>
      <c r="E22" s="132"/>
      <c r="F22" s="161"/>
      <c r="G22" s="12"/>
      <c r="H22" s="132"/>
      <c r="I22" s="12"/>
      <c r="J22" s="91"/>
      <c r="K22" s="132"/>
    </row>
    <row r="23" spans="1:11" ht="15.75">
      <c r="A23" s="4" t="s">
        <v>78</v>
      </c>
      <c r="D23" s="132">
        <v>-30896.23</v>
      </c>
      <c r="E23" s="132"/>
      <c r="F23" s="161">
        <v>-2877</v>
      </c>
      <c r="G23" s="12"/>
      <c r="H23" s="132">
        <v>-53772</v>
      </c>
      <c r="I23" s="12"/>
      <c r="J23" s="91">
        <v>-15626</v>
      </c>
      <c r="K23" s="132"/>
    </row>
    <row r="24" spans="4:10" ht="15.75">
      <c r="D24" s="132"/>
      <c r="E24" s="132"/>
      <c r="F24" s="161"/>
      <c r="G24" s="12"/>
      <c r="H24" s="132"/>
      <c r="I24" s="12"/>
      <c r="J24" s="91"/>
    </row>
    <row r="25" spans="1:11" ht="15.75">
      <c r="A25" s="4" t="s">
        <v>137</v>
      </c>
      <c r="D25" s="233">
        <f>-1124627.71-1686757.08-263263.71</f>
        <v>-3074648.5</v>
      </c>
      <c r="E25" s="132"/>
      <c r="F25" s="169">
        <f>-787769-1587917-223689</f>
        <v>-2599375</v>
      </c>
      <c r="G25" s="12"/>
      <c r="H25" s="234">
        <f>-2706220-4336402-1128295.06</f>
        <v>-8170917.0600000005</v>
      </c>
      <c r="I25" s="12"/>
      <c r="J25" s="92">
        <f>-1721988-3440308-912561</f>
        <v>-6074857</v>
      </c>
      <c r="K25" s="132"/>
    </row>
    <row r="26" spans="4:10" ht="15.75">
      <c r="D26" s="132"/>
      <c r="E26" s="132"/>
      <c r="F26" s="161"/>
      <c r="G26" s="12"/>
      <c r="H26" s="161"/>
      <c r="I26" s="12"/>
      <c r="J26" s="95"/>
    </row>
    <row r="27" spans="1:10" ht="15.75">
      <c r="A27" s="4" t="s">
        <v>138</v>
      </c>
      <c r="D27" s="132">
        <f>SUM(D19:D25)</f>
        <v>468857.6200000001</v>
      </c>
      <c r="E27" s="132"/>
      <c r="F27" s="132">
        <f>SUM(F19:F25)</f>
        <v>1044395</v>
      </c>
      <c r="G27" s="12"/>
      <c r="H27" s="132">
        <f>SUM(H19:H25)</f>
        <v>4685016.679999998</v>
      </c>
      <c r="I27" s="12"/>
      <c r="J27" s="132">
        <f>SUM(J19:J25)</f>
        <v>4941311</v>
      </c>
    </row>
    <row r="28" spans="4:15" ht="15.75">
      <c r="D28" s="132"/>
      <c r="E28" s="132"/>
      <c r="F28" s="132"/>
      <c r="G28" s="12"/>
      <c r="H28" s="161"/>
      <c r="I28" s="12"/>
      <c r="J28" s="91"/>
      <c r="L28" s="6"/>
      <c r="M28" s="6"/>
      <c r="N28" s="6"/>
      <c r="O28" s="6"/>
    </row>
    <row r="29" spans="1:10" ht="15.75">
      <c r="A29" s="4" t="s">
        <v>80</v>
      </c>
      <c r="D29" s="132">
        <v>-59813.34</v>
      </c>
      <c r="E29" s="132"/>
      <c r="F29" s="161">
        <v>-354094</v>
      </c>
      <c r="G29" s="12"/>
      <c r="H29" s="132">
        <v>-1287420</v>
      </c>
      <c r="I29" s="12"/>
      <c r="J29" s="91">
        <v>-1236906</v>
      </c>
    </row>
    <row r="30" spans="4:10" ht="15.75">
      <c r="D30" s="133"/>
      <c r="E30" s="132"/>
      <c r="F30" s="169"/>
      <c r="G30" s="12"/>
      <c r="H30" s="168"/>
      <c r="I30" s="12"/>
      <c r="J30" s="200"/>
    </row>
    <row r="31" spans="1:10" ht="16.5" thickBot="1">
      <c r="A31" s="4" t="s">
        <v>139</v>
      </c>
      <c r="D31" s="212">
        <v>409045</v>
      </c>
      <c r="E31" s="132"/>
      <c r="F31" s="213">
        <f>SUM(F27:F29)</f>
        <v>690301</v>
      </c>
      <c r="G31" s="12"/>
      <c r="H31" s="214">
        <f>SUM(H27:H29)</f>
        <v>3397596.679999998</v>
      </c>
      <c r="I31" s="12"/>
      <c r="J31" s="215">
        <f>SUM(J27:J29)</f>
        <v>3704405</v>
      </c>
    </row>
    <row r="32" spans="4:10" ht="16.5" thickTop="1">
      <c r="D32" s="132"/>
      <c r="E32" s="132"/>
      <c r="F32" s="161"/>
      <c r="G32" s="12"/>
      <c r="H32" s="161"/>
      <c r="I32" s="12"/>
      <c r="J32" s="201"/>
    </row>
    <row r="33" spans="1:10" ht="15.75">
      <c r="A33" s="19" t="s">
        <v>140</v>
      </c>
      <c r="D33" s="132"/>
      <c r="E33" s="132"/>
      <c r="F33" s="161"/>
      <c r="G33" s="12"/>
      <c r="H33" s="161"/>
      <c r="I33" s="12"/>
      <c r="J33" s="201"/>
    </row>
    <row r="34" spans="4:10" ht="15.75">
      <c r="D34" s="132"/>
      <c r="E34" s="132"/>
      <c r="F34" s="161"/>
      <c r="G34" s="12"/>
      <c r="H34" s="161"/>
      <c r="I34" s="12"/>
      <c r="J34" s="201"/>
    </row>
    <row r="35" spans="1:10" ht="15.75">
      <c r="A35" s="4" t="s">
        <v>141</v>
      </c>
      <c r="D35" s="132">
        <f>+D31</f>
        <v>409045</v>
      </c>
      <c r="E35" s="132"/>
      <c r="F35" s="161">
        <f>+F31</f>
        <v>690301</v>
      </c>
      <c r="G35" s="12"/>
      <c r="H35" s="161">
        <f>+H31</f>
        <v>3397596.679999998</v>
      </c>
      <c r="I35" s="12"/>
      <c r="J35" s="235">
        <f>+J31</f>
        <v>3704405</v>
      </c>
    </row>
    <row r="36" spans="4:10" ht="15.75">
      <c r="D36" s="132"/>
      <c r="E36" s="132"/>
      <c r="F36" s="161"/>
      <c r="G36" s="12"/>
      <c r="H36" s="161"/>
      <c r="I36" s="12"/>
      <c r="J36" s="201"/>
    </row>
    <row r="37" spans="1:10" ht="15.75">
      <c r="A37" s="4" t="s">
        <v>82</v>
      </c>
      <c r="D37" s="236">
        <v>0</v>
      </c>
      <c r="E37" s="236"/>
      <c r="F37" s="237">
        <v>0</v>
      </c>
      <c r="G37" s="236"/>
      <c r="H37" s="237">
        <f>+D37</f>
        <v>0</v>
      </c>
      <c r="I37" s="236"/>
      <c r="J37" s="91">
        <v>0</v>
      </c>
    </row>
    <row r="38" spans="4:10" ht="15.75">
      <c r="D38" s="132"/>
      <c r="E38" s="132"/>
      <c r="F38" s="161"/>
      <c r="G38" s="12"/>
      <c r="H38" s="161"/>
      <c r="I38" s="12"/>
      <c r="J38" s="91"/>
    </row>
    <row r="39" spans="4:10" ht="19.5" customHeight="1" thickBot="1">
      <c r="D39" s="216">
        <f>+D35+D37</f>
        <v>409045</v>
      </c>
      <c r="E39" s="132"/>
      <c r="F39" s="216">
        <f>+F35+F37</f>
        <v>690301</v>
      </c>
      <c r="G39" s="12"/>
      <c r="H39" s="216">
        <f>+H35+H37</f>
        <v>3397596.679999998</v>
      </c>
      <c r="I39" s="12"/>
      <c r="J39" s="216">
        <f>+J35+J37</f>
        <v>3704405</v>
      </c>
    </row>
    <row r="40" spans="4:10" ht="16.5" thickTop="1">
      <c r="D40" s="132"/>
      <c r="E40" s="132"/>
      <c r="F40" s="132"/>
      <c r="G40" s="12"/>
      <c r="H40" s="132"/>
      <c r="I40" s="12"/>
      <c r="J40" s="201"/>
    </row>
    <row r="41" spans="4:10" ht="15.75">
      <c r="D41" s="132"/>
      <c r="E41" s="132"/>
      <c r="F41" s="132"/>
      <c r="G41" s="12"/>
      <c r="H41" s="132"/>
      <c r="I41" s="12"/>
      <c r="J41" s="201"/>
    </row>
    <row r="42" spans="4:10" ht="15.75">
      <c r="D42" s="132"/>
      <c r="E42" s="132"/>
      <c r="F42" s="132"/>
      <c r="G42" s="12"/>
      <c r="H42" s="132"/>
      <c r="I42" s="12"/>
      <c r="J42" s="201"/>
    </row>
    <row r="43" spans="1:10" ht="15.75">
      <c r="A43" s="4" t="s">
        <v>142</v>
      </c>
      <c r="D43" s="153">
        <f>D31/175264947*100</f>
        <v>0.23338665660281743</v>
      </c>
      <c r="E43" s="132"/>
      <c r="F43" s="153">
        <f>F31/174217671*100</f>
        <v>0.39622903694998884</v>
      </c>
      <c r="G43" s="12"/>
      <c r="H43" s="153">
        <f>H31/175264947*100</f>
        <v>1.9385488873596601</v>
      </c>
      <c r="I43" s="12"/>
      <c r="J43" s="153">
        <f>J31/174217671*100</f>
        <v>2.1263084156371255</v>
      </c>
    </row>
    <row r="44" spans="4:10" ht="15.75" hidden="1">
      <c r="D44" s="173"/>
      <c r="E44" s="173"/>
      <c r="F44" s="189"/>
      <c r="G44" s="199"/>
      <c r="H44" s="171"/>
      <c r="I44" s="199"/>
      <c r="J44" s="202"/>
    </row>
    <row r="45" spans="1:11" ht="15.75" hidden="1">
      <c r="A45" s="4" t="s">
        <v>119</v>
      </c>
      <c r="B45" s="11" t="s">
        <v>6</v>
      </c>
      <c r="D45" s="203"/>
      <c r="E45" s="198"/>
      <c r="F45" s="204"/>
      <c r="G45" s="199"/>
      <c r="H45" s="205"/>
      <c r="I45" s="199"/>
      <c r="J45" s="205"/>
      <c r="K45" s="172"/>
    </row>
    <row r="46" spans="4:10" ht="15.75" hidden="1">
      <c r="D46" s="170"/>
      <c r="E46" s="170"/>
      <c r="F46" s="170"/>
      <c r="G46" s="199"/>
      <c r="I46" s="199"/>
      <c r="J46" s="199"/>
    </row>
    <row r="47" spans="1:10" ht="15.75">
      <c r="A47" s="18"/>
      <c r="D47" s="170"/>
      <c r="E47" s="170"/>
      <c r="F47" s="170"/>
      <c r="G47" s="199"/>
      <c r="I47" s="199"/>
      <c r="J47" s="199"/>
    </row>
    <row r="48" spans="1:10" ht="15.75">
      <c r="A48" s="251" t="s">
        <v>136</v>
      </c>
      <c r="B48" s="252"/>
      <c r="C48" s="252"/>
      <c r="D48" s="252"/>
      <c r="E48" s="252"/>
      <c r="F48" s="252"/>
      <c r="G48" s="252"/>
      <c r="H48" s="252"/>
      <c r="I48" s="252"/>
      <c r="J48" s="252"/>
    </row>
    <row r="49" spans="1:10" ht="15.75">
      <c r="A49" s="252"/>
      <c r="B49" s="252"/>
      <c r="C49" s="252"/>
      <c r="D49" s="252"/>
      <c r="E49" s="252"/>
      <c r="F49" s="252"/>
      <c r="G49" s="252"/>
      <c r="H49" s="252"/>
      <c r="I49" s="252"/>
      <c r="J49" s="252"/>
    </row>
    <row r="51" ht="15.75">
      <c r="D51" s="162"/>
    </row>
  </sheetData>
  <sheetProtection/>
  <mergeCells count="5">
    <mergeCell ref="A48:J49"/>
    <mergeCell ref="D7:F7"/>
    <mergeCell ref="D8:F8"/>
    <mergeCell ref="H7:J7"/>
    <mergeCell ref="H8:J8"/>
  </mergeCells>
  <printOptions/>
  <pageMargins left="0.98" right="0.29" top="0.17" bottom="0.29" header="0.17" footer="0.5"/>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J72"/>
  <sheetViews>
    <sheetView zoomScale="75" zoomScaleNormal="75" zoomScaleSheetLayoutView="75" zoomScalePageLayoutView="0" workbookViewId="0" topLeftCell="A1">
      <selection activeCell="F6" sqref="F6"/>
    </sheetView>
  </sheetViews>
  <sheetFormatPr defaultColWidth="8.00390625" defaultRowHeight="14.25"/>
  <cols>
    <col min="1" max="1" width="4.375" style="4" customWidth="1"/>
    <col min="2" max="2" width="29.875" style="4" customWidth="1"/>
    <col min="3" max="3" width="10.375" style="11" customWidth="1"/>
    <col min="4" max="4" width="18.875" style="23" hidden="1" customWidth="1"/>
    <col min="5" max="5" width="4.125" style="11" customWidth="1"/>
    <col min="6" max="6" width="19.375" style="27" customWidth="1"/>
    <col min="7" max="7" width="4.25390625" style="4" customWidth="1"/>
    <col min="8" max="8" width="16.375" style="4" customWidth="1"/>
    <col min="9" max="9" width="14.00390625" style="4" customWidth="1"/>
    <col min="10" max="10" width="30.00390625" style="4" customWidth="1"/>
    <col min="11" max="16384" width="8.00390625" style="4" customWidth="1"/>
  </cols>
  <sheetData>
    <row r="1" spans="1:9" ht="15.75">
      <c r="A1" s="1" t="s">
        <v>134</v>
      </c>
      <c r="B1" s="21"/>
      <c r="C1" s="21"/>
      <c r="D1" s="21"/>
      <c r="E1" s="21"/>
      <c r="F1" s="21"/>
      <c r="G1" s="21"/>
      <c r="H1" s="21"/>
      <c r="I1" s="21"/>
    </row>
    <row r="2" spans="1:10" ht="15.75">
      <c r="A2" s="257" t="s">
        <v>153</v>
      </c>
      <c r="B2" s="257"/>
      <c r="C2" s="257"/>
      <c r="D2" s="257"/>
      <c r="E2" s="257"/>
      <c r="F2" s="257"/>
      <c r="G2" s="257"/>
      <c r="H2" s="257"/>
      <c r="I2" s="257"/>
      <c r="J2" s="222"/>
    </row>
    <row r="3" spans="1:9" ht="15.75">
      <c r="A3" s="258" t="s">
        <v>189</v>
      </c>
      <c r="B3" s="258"/>
      <c r="C3" s="258"/>
      <c r="D3" s="258"/>
      <c r="E3" s="258"/>
      <c r="F3" s="258"/>
      <c r="G3" s="258"/>
      <c r="H3" s="258"/>
      <c r="I3" s="258"/>
    </row>
    <row r="4" spans="1:10" ht="15.75">
      <c r="A4" s="221"/>
      <c r="B4" s="221"/>
      <c r="C4" s="221"/>
      <c r="D4" s="221"/>
      <c r="E4" s="221"/>
      <c r="F4" s="221"/>
      <c r="G4" s="221"/>
      <c r="H4" s="221"/>
      <c r="I4" s="221"/>
      <c r="J4" s="222"/>
    </row>
    <row r="5" spans="1:9" ht="15.75">
      <c r="A5" s="223"/>
      <c r="B5" s="223"/>
      <c r="C5" s="224"/>
      <c r="D5" s="225"/>
      <c r="E5" s="224"/>
      <c r="F5" s="109" t="s">
        <v>63</v>
      </c>
      <c r="G5" s="87"/>
      <c r="H5" s="109" t="s">
        <v>64</v>
      </c>
      <c r="I5" s="115"/>
    </row>
    <row r="6" spans="1:9" ht="47.25">
      <c r="A6" s="226"/>
      <c r="B6" s="226"/>
      <c r="C6" s="227"/>
      <c r="D6" s="228"/>
      <c r="E6" s="227"/>
      <c r="F6" s="109" t="s">
        <v>7</v>
      </c>
      <c r="G6" s="87"/>
      <c r="H6" s="259" t="s">
        <v>125</v>
      </c>
      <c r="I6" s="115"/>
    </row>
    <row r="7" spans="1:9" ht="15.75">
      <c r="A7" s="226"/>
      <c r="B7" s="226"/>
      <c r="C7" s="227"/>
      <c r="D7" s="228"/>
      <c r="E7" s="227"/>
      <c r="F7" s="89" t="s">
        <v>8</v>
      </c>
      <c r="G7" s="87"/>
      <c r="H7" s="260"/>
      <c r="I7" s="115"/>
    </row>
    <row r="8" spans="1:9" ht="15.75">
      <c r="A8" s="226"/>
      <c r="B8" s="226"/>
      <c r="C8" s="229" t="s">
        <v>9</v>
      </c>
      <c r="D8" s="230"/>
      <c r="E8" s="227"/>
      <c r="F8" s="110" t="s">
        <v>188</v>
      </c>
      <c r="G8" s="111"/>
      <c r="H8" s="110" t="s">
        <v>154</v>
      </c>
      <c r="I8" s="115"/>
    </row>
    <row r="9" spans="6:8" ht="15.75">
      <c r="F9" s="112" t="s">
        <v>4</v>
      </c>
      <c r="G9" s="113"/>
      <c r="H9" s="113" t="s">
        <v>4</v>
      </c>
    </row>
    <row r="10" spans="1:8" ht="15.75">
      <c r="A10" s="19" t="s">
        <v>155</v>
      </c>
      <c r="F10" s="112"/>
      <c r="G10" s="113"/>
      <c r="H10" s="113"/>
    </row>
    <row r="11" spans="6:8" ht="15.75">
      <c r="F11" s="112"/>
      <c r="G11" s="113"/>
      <c r="H11" s="113"/>
    </row>
    <row r="12" spans="1:8" ht="15.75">
      <c r="A12" s="19" t="s">
        <v>157</v>
      </c>
      <c r="F12" s="24"/>
      <c r="G12" s="85"/>
      <c r="H12" s="85"/>
    </row>
    <row r="13" spans="2:9" ht="15.75">
      <c r="B13" s="4" t="s">
        <v>156</v>
      </c>
      <c r="C13" s="4"/>
      <c r="D13" s="23">
        <v>29765</v>
      </c>
      <c r="F13" s="24">
        <v>5415537</v>
      </c>
      <c r="G13" s="85"/>
      <c r="H13" s="24">
        <v>4892974</v>
      </c>
      <c r="I13" s="84"/>
    </row>
    <row r="14" spans="2:9" ht="15.75">
      <c r="B14" s="4" t="s">
        <v>129</v>
      </c>
      <c r="C14" s="4"/>
      <c r="F14" s="24">
        <v>5066401.9</v>
      </c>
      <c r="G14" s="85"/>
      <c r="H14" s="24">
        <v>4171090</v>
      </c>
      <c r="I14" s="84"/>
    </row>
    <row r="15" spans="6:8" ht="15.75">
      <c r="F15" s="218">
        <f>SUM(F13:F14)</f>
        <v>10481938.9</v>
      </c>
      <c r="G15" s="85"/>
      <c r="H15" s="218">
        <f>SUM(H13:H14)</f>
        <v>9064064</v>
      </c>
    </row>
    <row r="16" spans="1:8" ht="15.75" hidden="1">
      <c r="A16" s="4" t="s">
        <v>10</v>
      </c>
      <c r="F16" s="24"/>
      <c r="G16" s="85"/>
      <c r="H16" s="24"/>
    </row>
    <row r="17" spans="6:8" ht="15.75" hidden="1">
      <c r="F17" s="24"/>
      <c r="G17" s="85"/>
      <c r="H17" s="24"/>
    </row>
    <row r="18" spans="1:8" ht="15.75" hidden="1">
      <c r="A18" s="4" t="s">
        <v>11</v>
      </c>
      <c r="D18" s="23">
        <v>99291</v>
      </c>
      <c r="F18" s="24"/>
      <c r="G18" s="85"/>
      <c r="H18" s="24"/>
    </row>
    <row r="19" spans="1:8" ht="15.75" hidden="1">
      <c r="A19" s="4" t="s">
        <v>12</v>
      </c>
      <c r="F19" s="24"/>
      <c r="G19" s="85"/>
      <c r="H19" s="24"/>
    </row>
    <row r="20" spans="6:8" ht="15.75" hidden="1">
      <c r="F20" s="24"/>
      <c r="G20" s="85"/>
      <c r="H20" s="24"/>
    </row>
    <row r="21" spans="6:8" ht="15.75" hidden="1">
      <c r="F21" s="24"/>
      <c r="G21" s="85"/>
      <c r="H21" s="24"/>
    </row>
    <row r="22" spans="1:8" ht="15.75">
      <c r="A22" s="19" t="s">
        <v>158</v>
      </c>
      <c r="F22" s="24"/>
      <c r="G22" s="85"/>
      <c r="H22" s="24"/>
    </row>
    <row r="23" spans="2:9" ht="15.75">
      <c r="B23" s="4" t="s">
        <v>13</v>
      </c>
      <c r="D23" s="23">
        <v>34621</v>
      </c>
      <c r="F23" s="24">
        <v>6232789.2</v>
      </c>
      <c r="G23" s="85"/>
      <c r="H23" s="24">
        <v>4041657</v>
      </c>
      <c r="I23" s="84"/>
    </row>
    <row r="24" spans="2:9" ht="15.75">
      <c r="B24" s="4" t="s">
        <v>159</v>
      </c>
      <c r="D24" s="23">
        <f>29212+31600</f>
        <v>60812</v>
      </c>
      <c r="F24" s="24">
        <v>6929273</v>
      </c>
      <c r="G24" s="85"/>
      <c r="H24" s="24">
        <v>5852606</v>
      </c>
      <c r="I24" s="84"/>
    </row>
    <row r="25" spans="2:9" ht="15.75">
      <c r="B25" s="4" t="s">
        <v>105</v>
      </c>
      <c r="F25" s="24">
        <v>149727</v>
      </c>
      <c r="G25" s="85"/>
      <c r="H25" s="24">
        <v>1216723</v>
      </c>
      <c r="I25" s="84"/>
    </row>
    <row r="26" spans="2:9" ht="15.75">
      <c r="B26" s="4" t="s">
        <v>51</v>
      </c>
      <c r="F26" s="24">
        <v>1624851.37</v>
      </c>
      <c r="G26" s="85"/>
      <c r="H26" s="24">
        <f>6322966-3800000</f>
        <v>2522966</v>
      </c>
      <c r="I26" s="84"/>
    </row>
    <row r="27" spans="2:9" ht="15.75">
      <c r="B27" s="4" t="s">
        <v>50</v>
      </c>
      <c r="C27" s="4"/>
      <c r="D27" s="4"/>
      <c r="E27" s="4"/>
      <c r="F27" s="126">
        <v>3600000</v>
      </c>
      <c r="H27" s="126">
        <v>3800000</v>
      </c>
      <c r="I27" s="84"/>
    </row>
    <row r="28" spans="6:8" ht="15.75">
      <c r="F28" s="25">
        <v>18536640</v>
      </c>
      <c r="G28" s="85"/>
      <c r="H28" s="25">
        <f>SUM(H23:H27)</f>
        <v>17433952</v>
      </c>
    </row>
    <row r="29" spans="6:8" ht="15.75">
      <c r="F29" s="24"/>
      <c r="G29" s="85"/>
      <c r="H29" s="24"/>
    </row>
    <row r="30" spans="1:8" ht="16.5" thickBot="1">
      <c r="A30" s="19" t="s">
        <v>160</v>
      </c>
      <c r="F30" s="220">
        <f>+F15+F28</f>
        <v>29018578.9</v>
      </c>
      <c r="G30" s="85"/>
      <c r="H30" s="220">
        <f>+H15+H28</f>
        <v>26498016</v>
      </c>
    </row>
    <row r="31" spans="6:8" ht="16.5" thickTop="1">
      <c r="F31" s="24"/>
      <c r="G31" s="85"/>
      <c r="H31" s="24"/>
    </row>
    <row r="32" spans="1:8" ht="15.75">
      <c r="A32" s="19" t="s">
        <v>161</v>
      </c>
      <c r="F32" s="24"/>
      <c r="G32" s="24"/>
      <c r="H32" s="24"/>
    </row>
    <row r="33" spans="1:8" ht="15.75">
      <c r="A33" s="19"/>
      <c r="F33" s="24"/>
      <c r="G33" s="85"/>
      <c r="H33" s="24"/>
    </row>
    <row r="34" spans="1:8" ht="15.75">
      <c r="A34" s="19" t="s">
        <v>162</v>
      </c>
      <c r="F34" s="24"/>
      <c r="G34" s="85"/>
      <c r="H34" s="24"/>
    </row>
    <row r="35" spans="2:8" ht="15.75">
      <c r="B35" s="4" t="s">
        <v>164</v>
      </c>
      <c r="F35" s="24">
        <v>17712050</v>
      </c>
      <c r="G35" s="85"/>
      <c r="H35" s="24">
        <v>17466800</v>
      </c>
    </row>
    <row r="36" spans="2:9" ht="15.75">
      <c r="B36" s="4" t="s">
        <v>163</v>
      </c>
      <c r="F36" s="24">
        <v>347528</v>
      </c>
      <c r="G36" s="85"/>
      <c r="H36" s="24">
        <v>40080</v>
      </c>
      <c r="I36" s="84"/>
    </row>
    <row r="37" spans="2:8" ht="15.75">
      <c r="B37" s="4" t="s">
        <v>123</v>
      </c>
      <c r="F37" s="24">
        <v>268780</v>
      </c>
      <c r="G37" s="85"/>
      <c r="H37" s="24">
        <v>263010</v>
      </c>
    </row>
    <row r="38" spans="2:9" ht="15.75">
      <c r="B38" s="4" t="s">
        <v>176</v>
      </c>
      <c r="F38" s="83">
        <v>6247528.56</v>
      </c>
      <c r="G38" s="85"/>
      <c r="H38" s="83">
        <v>5917754</v>
      </c>
      <c r="I38" s="84"/>
    </row>
    <row r="39" spans="6:8" ht="15.75">
      <c r="F39" s="24">
        <f>SUM(F35:F38)</f>
        <v>24575886.56</v>
      </c>
      <c r="G39" s="85"/>
      <c r="H39" s="24">
        <f>SUM(H35:H38)</f>
        <v>23687644</v>
      </c>
    </row>
    <row r="40" spans="6:8" ht="15.75">
      <c r="F40" s="24"/>
      <c r="G40" s="85"/>
      <c r="H40" s="24"/>
    </row>
    <row r="41" spans="2:8" ht="15.75">
      <c r="B41" s="4" t="s">
        <v>82</v>
      </c>
      <c r="F41" s="24">
        <v>0</v>
      </c>
      <c r="G41" s="85"/>
      <c r="H41" s="24">
        <v>0</v>
      </c>
    </row>
    <row r="42" spans="6:8" ht="15.75">
      <c r="F42" s="24"/>
      <c r="G42" s="85"/>
      <c r="H42" s="24"/>
    </row>
    <row r="43" spans="1:8" ht="16.5" thickBot="1">
      <c r="A43" s="19" t="s">
        <v>165</v>
      </c>
      <c r="F43" s="219">
        <f>+F39+F41</f>
        <v>24575886.56</v>
      </c>
      <c r="G43" s="85"/>
      <c r="H43" s="219">
        <f>+H39+H41</f>
        <v>23687644</v>
      </c>
    </row>
    <row r="44" spans="6:8" ht="16.5" thickTop="1">
      <c r="F44" s="24"/>
      <c r="G44" s="85"/>
      <c r="H44" s="24"/>
    </row>
    <row r="45" spans="6:8" ht="15.75">
      <c r="F45" s="24"/>
      <c r="G45" s="85"/>
      <c r="H45" s="85"/>
    </row>
    <row r="46" spans="1:8" ht="15.75">
      <c r="A46" s="19" t="s">
        <v>166</v>
      </c>
      <c r="F46" s="24"/>
      <c r="G46" s="85"/>
      <c r="H46" s="85"/>
    </row>
    <row r="47" spans="2:10" ht="15.75">
      <c r="B47" s="4" t="s">
        <v>167</v>
      </c>
      <c r="F47" s="24">
        <v>541559</v>
      </c>
      <c r="G47" s="85"/>
      <c r="H47" s="85">
        <v>212692</v>
      </c>
      <c r="J47" s="84"/>
    </row>
    <row r="48" spans="2:8" ht="15.75">
      <c r="B48" s="4" t="s">
        <v>91</v>
      </c>
      <c r="F48" s="83">
        <v>231660</v>
      </c>
      <c r="G48" s="85"/>
      <c r="H48" s="118">
        <v>314404</v>
      </c>
    </row>
    <row r="49" spans="6:8" ht="15.75">
      <c r="F49" s="231">
        <f>SUM(F47:F48)</f>
        <v>773219</v>
      </c>
      <c r="G49" s="85"/>
      <c r="H49" s="231">
        <f>SUM(H47:H48)</f>
        <v>527096</v>
      </c>
    </row>
    <row r="50" spans="1:8" ht="15.75">
      <c r="A50" s="19" t="s">
        <v>168</v>
      </c>
      <c r="F50" s="24"/>
      <c r="G50" s="85"/>
      <c r="H50" s="85"/>
    </row>
    <row r="51" spans="2:9" ht="15.75">
      <c r="B51" s="4" t="s">
        <v>169</v>
      </c>
      <c r="D51" s="23">
        <v>241858</v>
      </c>
      <c r="F51" s="24">
        <v>3092382</v>
      </c>
      <c r="G51" s="85"/>
      <c r="H51" s="24">
        <v>1761042</v>
      </c>
      <c r="I51" s="84"/>
    </row>
    <row r="52" spans="2:9" ht="15.75">
      <c r="B52" s="4" t="s">
        <v>170</v>
      </c>
      <c r="F52" s="24">
        <v>333448</v>
      </c>
      <c r="G52" s="85"/>
      <c r="H52" s="24">
        <v>144015</v>
      </c>
      <c r="I52" s="84"/>
    </row>
    <row r="53" spans="2:9" ht="19.5" customHeight="1" hidden="1">
      <c r="B53" s="4" t="s">
        <v>14</v>
      </c>
      <c r="F53" s="24"/>
      <c r="G53" s="85"/>
      <c r="H53" s="24"/>
      <c r="I53" s="84"/>
    </row>
    <row r="54" spans="2:9" ht="15.75" hidden="1">
      <c r="B54" s="4" t="s">
        <v>89</v>
      </c>
      <c r="C54" s="11" t="s">
        <v>15</v>
      </c>
      <c r="F54" s="24"/>
      <c r="G54" s="85"/>
      <c r="H54" s="24"/>
      <c r="I54" s="84"/>
    </row>
    <row r="55" spans="2:9" ht="15.75" hidden="1">
      <c r="B55" s="4" t="s">
        <v>16</v>
      </c>
      <c r="C55" s="11" t="s">
        <v>15</v>
      </c>
      <c r="F55" s="24"/>
      <c r="G55" s="85"/>
      <c r="H55" s="24"/>
      <c r="I55" s="84"/>
    </row>
    <row r="56" spans="2:9" ht="15.75" hidden="1">
      <c r="B56" s="4" t="s">
        <v>17</v>
      </c>
      <c r="C56" s="11" t="s">
        <v>15</v>
      </c>
      <c r="F56" s="24"/>
      <c r="G56" s="85"/>
      <c r="H56" s="24"/>
      <c r="I56" s="84"/>
    </row>
    <row r="57" spans="2:9" ht="15.75" hidden="1">
      <c r="B57" s="4" t="s">
        <v>18</v>
      </c>
      <c r="C57" s="11" t="s">
        <v>15</v>
      </c>
      <c r="F57" s="24"/>
      <c r="G57" s="85"/>
      <c r="H57" s="24"/>
      <c r="I57" s="84"/>
    </row>
    <row r="58" spans="2:9" ht="15.75">
      <c r="B58" s="4" t="s">
        <v>90</v>
      </c>
      <c r="F58" s="24">
        <v>243643</v>
      </c>
      <c r="G58" s="85"/>
      <c r="H58" s="24">
        <v>378219</v>
      </c>
      <c r="I58" s="84"/>
    </row>
    <row r="59" spans="6:8" ht="15.75">
      <c r="F59" s="25">
        <f>SUM(F51:F58)</f>
        <v>3669473</v>
      </c>
      <c r="G59" s="85"/>
      <c r="H59" s="25">
        <f>SUM(H51:H58)</f>
        <v>2283276</v>
      </c>
    </row>
    <row r="60" spans="6:8" ht="15.75">
      <c r="F60" s="13"/>
      <c r="G60" s="85"/>
      <c r="H60" s="13"/>
    </row>
    <row r="61" spans="1:8" ht="16.5" thickBot="1">
      <c r="A61" s="19" t="s">
        <v>171</v>
      </c>
      <c r="F61" s="220">
        <f>+F49+F59</f>
        <v>4442692</v>
      </c>
      <c r="G61" s="85"/>
      <c r="H61" s="220">
        <f>+H49+H59</f>
        <v>2810372</v>
      </c>
    </row>
    <row r="62" spans="6:8" ht="16.5" thickTop="1">
      <c r="F62" s="24"/>
      <c r="G62" s="85"/>
      <c r="H62" s="24"/>
    </row>
    <row r="63" spans="6:8" ht="15.75">
      <c r="F63" s="13"/>
      <c r="G63" s="85"/>
      <c r="H63" s="13"/>
    </row>
    <row r="64" spans="1:8" ht="16.5" thickBot="1">
      <c r="A64" s="19" t="s">
        <v>172</v>
      </c>
      <c r="F64" s="26">
        <f>+F43+F61</f>
        <v>29018578.56</v>
      </c>
      <c r="G64" s="85"/>
      <c r="H64" s="26">
        <f>+H43+H61</f>
        <v>26498016</v>
      </c>
    </row>
    <row r="65" spans="6:8" ht="16.5" thickTop="1">
      <c r="F65" s="134"/>
      <c r="G65" s="85"/>
      <c r="H65" s="24"/>
    </row>
    <row r="66" spans="1:8" ht="15.75">
      <c r="A66" s="4" t="s">
        <v>121</v>
      </c>
      <c r="F66" s="17">
        <f>F39/177120500*100</f>
        <v>13.875235537388386</v>
      </c>
      <c r="G66" s="119"/>
      <c r="H66" s="17">
        <f>H39/174668000*100</f>
        <v>13.561524721185334</v>
      </c>
    </row>
    <row r="67" spans="6:8" ht="15.75">
      <c r="F67" s="17"/>
      <c r="G67" s="119"/>
      <c r="H67" s="17"/>
    </row>
    <row r="68" spans="1:8" ht="21.75" customHeight="1">
      <c r="A68" s="261" t="s">
        <v>173</v>
      </c>
      <c r="B68" s="260"/>
      <c r="C68" s="260"/>
      <c r="D68" s="260"/>
      <c r="E68" s="260"/>
      <c r="F68" s="260"/>
      <c r="G68" s="260"/>
      <c r="H68" s="260"/>
    </row>
    <row r="69" spans="1:8" ht="25.5" customHeight="1">
      <c r="A69" s="260"/>
      <c r="B69" s="260"/>
      <c r="C69" s="260"/>
      <c r="D69" s="260"/>
      <c r="E69" s="260"/>
      <c r="F69" s="260"/>
      <c r="G69" s="260"/>
      <c r="H69" s="260"/>
    </row>
    <row r="70" spans="6:8" ht="15.75">
      <c r="F70" s="24"/>
      <c r="G70" s="85"/>
      <c r="H70" s="85"/>
    </row>
    <row r="71" spans="6:8" ht="15.75">
      <c r="F71" s="75"/>
      <c r="G71" s="28"/>
      <c r="H71" s="28"/>
    </row>
    <row r="72" spans="1:6" ht="15.75">
      <c r="A72" s="232"/>
      <c r="F72" s="75"/>
    </row>
  </sheetData>
  <sheetProtection/>
  <mergeCells count="4">
    <mergeCell ref="A2:I2"/>
    <mergeCell ref="A3:I3"/>
    <mergeCell ref="H6:H7"/>
    <mergeCell ref="A68:H69"/>
  </mergeCells>
  <printOptions/>
  <pageMargins left="0.98" right="0.75" top="0.17" bottom="0.17" header="0.17" footer="0.17"/>
  <pageSetup horizontalDpi="600" verticalDpi="600" orientation="portrait" scale="69" r:id="rId1"/>
</worksheet>
</file>

<file path=xl/worksheets/sheet3.xml><?xml version="1.0" encoding="utf-8"?>
<worksheet xmlns="http://schemas.openxmlformats.org/spreadsheetml/2006/main" xmlns:r="http://schemas.openxmlformats.org/officeDocument/2006/relationships">
  <dimension ref="A1:S51"/>
  <sheetViews>
    <sheetView view="pageBreakPreview" zoomScale="75" zoomScaleNormal="75" zoomScaleSheetLayoutView="75" zoomScalePageLayoutView="0" workbookViewId="0" topLeftCell="A1">
      <selection activeCell="N25" sqref="N25"/>
    </sheetView>
  </sheetViews>
  <sheetFormatPr defaultColWidth="8.00390625" defaultRowHeight="14.25"/>
  <cols>
    <col min="1" max="1" width="35.25390625" style="27" customWidth="1"/>
    <col min="2" max="2" width="16.125" style="27" customWidth="1"/>
    <col min="3" max="3" width="2.875" style="27" customWidth="1"/>
    <col min="4" max="4" width="15.375" style="27" customWidth="1"/>
    <col min="5" max="5" width="3.00390625" style="27" customWidth="1"/>
    <col min="6" max="6" width="12.125" style="27" hidden="1" customWidth="1"/>
    <col min="7" max="7" width="4.125" style="27" hidden="1" customWidth="1"/>
    <col min="8" max="8" width="14.75390625" style="27" hidden="1" customWidth="1"/>
    <col min="9" max="9" width="4.125" style="27" hidden="1" customWidth="1"/>
    <col min="10" max="10" width="14.75390625" style="27" customWidth="1"/>
    <col min="11" max="11" width="2.375" style="27" customWidth="1"/>
    <col min="12" max="12" width="14.75390625" style="27" customWidth="1"/>
    <col min="13" max="13" width="2.25390625" style="27" customWidth="1"/>
    <col min="14" max="14" width="13.625" style="72" customWidth="1"/>
    <col min="15" max="15" width="4.00390625" style="27" customWidth="1"/>
    <col min="16" max="16" width="14.00390625" style="27" customWidth="1"/>
    <col min="17" max="17" width="4.00390625" style="27" customWidth="1"/>
    <col min="18" max="18" width="15.50390625" style="27" customWidth="1"/>
    <col min="19" max="16384" width="8.00390625" style="27" customWidth="1"/>
  </cols>
  <sheetData>
    <row r="1" spans="1:15" ht="15.75">
      <c r="A1" s="1" t="s">
        <v>134</v>
      </c>
      <c r="B1" s="69"/>
      <c r="C1" s="69"/>
      <c r="D1" s="69"/>
      <c r="E1" s="69"/>
      <c r="F1" s="69"/>
      <c r="G1" s="69"/>
      <c r="H1" s="69"/>
      <c r="I1" s="69"/>
      <c r="J1" s="69"/>
      <c r="K1" s="69"/>
      <c r="L1" s="69"/>
      <c r="M1" s="69"/>
      <c r="N1" s="70"/>
      <c r="O1" s="69"/>
    </row>
    <row r="2" spans="1:15" ht="15.75">
      <c r="A2" s="71" t="s">
        <v>143</v>
      </c>
      <c r="B2" s="69"/>
      <c r="C2" s="69"/>
      <c r="D2" s="69"/>
      <c r="E2" s="69"/>
      <c r="F2" s="69"/>
      <c r="G2" s="69"/>
      <c r="H2" s="69"/>
      <c r="I2" s="69"/>
      <c r="J2" s="69"/>
      <c r="K2" s="69"/>
      <c r="L2" s="69"/>
      <c r="M2" s="69"/>
      <c r="N2" s="70"/>
      <c r="O2" s="69"/>
    </row>
    <row r="3" spans="1:15" ht="15.75">
      <c r="A3" s="262" t="s">
        <v>179</v>
      </c>
      <c r="B3" s="262"/>
      <c r="C3" s="262"/>
      <c r="D3" s="262"/>
      <c r="E3" s="262"/>
      <c r="F3" s="262"/>
      <c r="G3" s="262"/>
      <c r="H3" s="262"/>
      <c r="I3" s="262"/>
      <c r="J3" s="262"/>
      <c r="K3" s="262"/>
      <c r="L3" s="262"/>
      <c r="M3" s="262"/>
      <c r="N3" s="262"/>
      <c r="O3" s="262"/>
    </row>
    <row r="4" spans="6:8" ht="15.75">
      <c r="F4" s="22" t="s">
        <v>52</v>
      </c>
      <c r="H4" s="22"/>
    </row>
    <row r="5" spans="6:8" ht="15.75">
      <c r="F5" s="22" t="s">
        <v>53</v>
      </c>
      <c r="H5" s="22" t="s">
        <v>54</v>
      </c>
    </row>
    <row r="6" spans="2:18" ht="15.75">
      <c r="B6" s="89" t="s">
        <v>55</v>
      </c>
      <c r="C6" s="89"/>
      <c r="D6" s="89" t="s">
        <v>144</v>
      </c>
      <c r="E6" s="89"/>
      <c r="F6" s="89" t="s">
        <v>56</v>
      </c>
      <c r="G6" s="89"/>
      <c r="H6" s="89" t="s">
        <v>57</v>
      </c>
      <c r="I6" s="89"/>
      <c r="J6" s="89" t="s">
        <v>145</v>
      </c>
      <c r="K6" s="89"/>
      <c r="L6" s="89" t="s">
        <v>146</v>
      </c>
      <c r="M6" s="89"/>
      <c r="N6" s="107"/>
      <c r="P6" s="89" t="s">
        <v>147</v>
      </c>
      <c r="R6" s="89" t="s">
        <v>62</v>
      </c>
    </row>
    <row r="7" spans="2:18" ht="15.75">
      <c r="B7" s="90" t="s">
        <v>58</v>
      </c>
      <c r="C7" s="89"/>
      <c r="D7" s="90" t="s">
        <v>61</v>
      </c>
      <c r="E7" s="89"/>
      <c r="F7" s="90" t="s">
        <v>54</v>
      </c>
      <c r="G7" s="89"/>
      <c r="H7" s="90" t="s">
        <v>60</v>
      </c>
      <c r="I7" s="89"/>
      <c r="J7" s="90" t="s">
        <v>124</v>
      </c>
      <c r="K7" s="112"/>
      <c r="L7" s="90" t="s">
        <v>59</v>
      </c>
      <c r="M7" s="89"/>
      <c r="N7" s="108" t="s">
        <v>62</v>
      </c>
      <c r="P7" s="108" t="s">
        <v>148</v>
      </c>
      <c r="R7" s="108" t="s">
        <v>149</v>
      </c>
    </row>
    <row r="8" spans="2:18" ht="15.75">
      <c r="B8" s="89" t="s">
        <v>4</v>
      </c>
      <c r="C8" s="89"/>
      <c r="D8" s="89" t="s">
        <v>4</v>
      </c>
      <c r="E8" s="89"/>
      <c r="F8" s="89" t="s">
        <v>4</v>
      </c>
      <c r="G8" s="89"/>
      <c r="H8" s="89" t="s">
        <v>4</v>
      </c>
      <c r="I8" s="89"/>
      <c r="J8" s="89" t="s">
        <v>4</v>
      </c>
      <c r="K8" s="89"/>
      <c r="L8" s="89" t="s">
        <v>4</v>
      </c>
      <c r="M8" s="89"/>
      <c r="N8" s="107" t="s">
        <v>4</v>
      </c>
      <c r="P8" s="107" t="s">
        <v>4</v>
      </c>
      <c r="R8" s="107" t="s">
        <v>4</v>
      </c>
    </row>
    <row r="9" spans="2:14" ht="15.75">
      <c r="B9" s="89"/>
      <c r="C9" s="89"/>
      <c r="D9" s="89"/>
      <c r="E9" s="89"/>
      <c r="F9" s="89"/>
      <c r="G9" s="89"/>
      <c r="H9" s="89"/>
      <c r="I9" s="89"/>
      <c r="J9" s="89"/>
      <c r="K9" s="89"/>
      <c r="L9" s="89"/>
      <c r="M9" s="89"/>
      <c r="N9" s="107"/>
    </row>
    <row r="10" spans="2:17" ht="15.75">
      <c r="B10" s="129"/>
      <c r="C10" s="74"/>
      <c r="D10" s="129"/>
      <c r="E10" s="129"/>
      <c r="F10" s="129"/>
      <c r="G10" s="129"/>
      <c r="H10" s="129"/>
      <c r="I10" s="129"/>
      <c r="J10" s="129"/>
      <c r="K10" s="129"/>
      <c r="L10" s="129"/>
      <c r="M10" s="129"/>
      <c r="N10" s="129"/>
      <c r="Q10" s="24"/>
    </row>
    <row r="11" spans="1:18" ht="15.75">
      <c r="A11" s="19" t="s">
        <v>178</v>
      </c>
      <c r="B11" s="129">
        <v>17466800</v>
      </c>
      <c r="C11" s="74"/>
      <c r="D11" s="129">
        <v>40080</v>
      </c>
      <c r="E11" s="129"/>
      <c r="F11" s="129"/>
      <c r="G11" s="129"/>
      <c r="H11" s="129"/>
      <c r="I11" s="129"/>
      <c r="J11" s="129">
        <v>263010</v>
      </c>
      <c r="K11" s="129"/>
      <c r="L11" s="129">
        <v>5917754</v>
      </c>
      <c r="M11" s="129"/>
      <c r="N11" s="77">
        <f>B11+D11+F11+H11+J11+L11</f>
        <v>23687644</v>
      </c>
      <c r="P11" s="240">
        <v>0</v>
      </c>
      <c r="Q11" s="24"/>
      <c r="R11" s="238">
        <f>SUM(N11:P11)</f>
        <v>23687644</v>
      </c>
    </row>
    <row r="12" spans="2:17" ht="15.75">
      <c r="B12" s="129"/>
      <c r="C12" s="74"/>
      <c r="D12" s="129"/>
      <c r="E12" s="129"/>
      <c r="F12" s="129"/>
      <c r="G12" s="129"/>
      <c r="H12" s="129"/>
      <c r="I12" s="129"/>
      <c r="J12" s="129"/>
      <c r="K12" s="129"/>
      <c r="L12" s="129"/>
      <c r="M12" s="129"/>
      <c r="N12" s="129"/>
      <c r="P12" s="239"/>
      <c r="Q12" s="24"/>
    </row>
    <row r="13" spans="1:17" ht="15.75">
      <c r="A13" s="27" t="s">
        <v>194</v>
      </c>
      <c r="B13" s="129"/>
      <c r="C13" s="74"/>
      <c r="D13" s="129"/>
      <c r="E13" s="129"/>
      <c r="F13" s="129"/>
      <c r="G13" s="129"/>
      <c r="H13" s="129"/>
      <c r="I13" s="129"/>
      <c r="J13" s="129"/>
      <c r="K13" s="129"/>
      <c r="L13" s="129"/>
      <c r="M13" s="129"/>
      <c r="N13" s="129"/>
      <c r="P13" s="239"/>
      <c r="Q13" s="24"/>
    </row>
    <row r="14" spans="1:18" ht="15.75">
      <c r="A14" s="27" t="s">
        <v>195</v>
      </c>
      <c r="B14" s="129">
        <f>153960+91290</f>
        <v>245250</v>
      </c>
      <c r="C14" s="74"/>
      <c r="D14" s="129">
        <v>0</v>
      </c>
      <c r="E14" s="129"/>
      <c r="F14" s="129"/>
      <c r="G14" s="129"/>
      <c r="H14" s="129"/>
      <c r="I14" s="129"/>
      <c r="J14" s="129">
        <v>0</v>
      </c>
      <c r="K14" s="129"/>
      <c r="L14" s="129">
        <v>0</v>
      </c>
      <c r="M14" s="129"/>
      <c r="N14" s="77">
        <f>B14+D14+F14+H14+J14+L14</f>
        <v>245250</v>
      </c>
      <c r="P14" s="240">
        <v>0</v>
      </c>
      <c r="Q14" s="24"/>
      <c r="R14" s="238">
        <f>SUM(N14:P14)</f>
        <v>245250</v>
      </c>
    </row>
    <row r="15" spans="2:18" ht="15.75">
      <c r="B15" s="129"/>
      <c r="C15" s="74"/>
      <c r="D15" s="129"/>
      <c r="E15" s="129"/>
      <c r="F15" s="129"/>
      <c r="G15" s="129"/>
      <c r="H15" s="129"/>
      <c r="I15" s="129"/>
      <c r="J15" s="129"/>
      <c r="K15" s="129"/>
      <c r="L15" s="129"/>
      <c r="M15" s="129"/>
      <c r="N15" s="77"/>
      <c r="P15" s="240"/>
      <c r="Q15" s="24"/>
      <c r="R15" s="238"/>
    </row>
    <row r="16" spans="1:18" ht="15.75">
      <c r="A16" s="27" t="s">
        <v>163</v>
      </c>
      <c r="B16" s="129">
        <v>0</v>
      </c>
      <c r="C16" s="74"/>
      <c r="D16" s="129">
        <f>147150+160298</f>
        <v>307448</v>
      </c>
      <c r="E16" s="129"/>
      <c r="F16" s="129"/>
      <c r="G16" s="129"/>
      <c r="H16" s="129"/>
      <c r="I16" s="129"/>
      <c r="J16" s="129">
        <v>0</v>
      </c>
      <c r="K16" s="129"/>
      <c r="L16" s="129">
        <v>0</v>
      </c>
      <c r="M16" s="129"/>
      <c r="N16" s="77">
        <f>B16+D16+F16+H16+J16+L16</f>
        <v>307448</v>
      </c>
      <c r="P16" s="240">
        <v>0</v>
      </c>
      <c r="Q16" s="24"/>
      <c r="R16" s="238">
        <f>SUM(N16:P16)</f>
        <v>307448</v>
      </c>
    </row>
    <row r="17" spans="2:17" ht="15.75">
      <c r="B17" s="129"/>
      <c r="C17" s="74"/>
      <c r="D17" s="129"/>
      <c r="E17" s="129"/>
      <c r="F17" s="129"/>
      <c r="G17" s="129"/>
      <c r="H17" s="129"/>
      <c r="I17" s="129"/>
      <c r="J17" s="129"/>
      <c r="K17" s="129"/>
      <c r="L17" s="129"/>
      <c r="M17" s="129"/>
      <c r="N17" s="77"/>
      <c r="P17" s="239"/>
      <c r="Q17" s="24"/>
    </row>
    <row r="18" spans="1:18" ht="15.75">
      <c r="A18" s="27" t="s">
        <v>123</v>
      </c>
      <c r="B18" s="129">
        <v>0</v>
      </c>
      <c r="C18" s="74"/>
      <c r="D18" s="129">
        <v>0</v>
      </c>
      <c r="E18" s="129"/>
      <c r="F18" s="129"/>
      <c r="G18" s="129"/>
      <c r="H18" s="129"/>
      <c r="I18" s="129"/>
      <c r="J18" s="129">
        <f>166068-160298</f>
        <v>5770</v>
      </c>
      <c r="K18" s="129"/>
      <c r="L18" s="129"/>
      <c r="M18" s="129"/>
      <c r="N18" s="77">
        <f>B18+D18+F18+H18+J18+L18</f>
        <v>5770</v>
      </c>
      <c r="P18" s="240">
        <v>0</v>
      </c>
      <c r="Q18" s="24"/>
      <c r="R18" s="238">
        <f>SUM(N18:P18)</f>
        <v>5770</v>
      </c>
    </row>
    <row r="19" spans="2:17" ht="15.75">
      <c r="B19" s="129"/>
      <c r="C19" s="74"/>
      <c r="D19" s="129"/>
      <c r="E19" s="129"/>
      <c r="F19" s="129"/>
      <c r="G19" s="129"/>
      <c r="H19" s="129"/>
      <c r="I19" s="129"/>
      <c r="J19" s="129"/>
      <c r="K19" s="129"/>
      <c r="L19" s="129"/>
      <c r="M19" s="129"/>
      <c r="N19" s="129"/>
      <c r="P19" s="239"/>
      <c r="Q19" s="24"/>
    </row>
    <row r="20" spans="1:18" ht="15.75">
      <c r="A20" s="27" t="s">
        <v>127</v>
      </c>
      <c r="B20" s="129">
        <v>0</v>
      </c>
      <c r="C20" s="74"/>
      <c r="D20" s="129">
        <v>0</v>
      </c>
      <c r="E20" s="129"/>
      <c r="F20" s="129">
        <v>0</v>
      </c>
      <c r="G20" s="129"/>
      <c r="H20" s="129">
        <v>0</v>
      </c>
      <c r="I20" s="129"/>
      <c r="J20" s="129">
        <v>0</v>
      </c>
      <c r="K20" s="129"/>
      <c r="L20" s="129">
        <f>-1746880-1320942.46</f>
        <v>-3067822.46</v>
      </c>
      <c r="M20" s="129"/>
      <c r="N20" s="77">
        <f>B20+D20+F20+H20+J20+L20</f>
        <v>-3067822.46</v>
      </c>
      <c r="P20" s="240">
        <v>0</v>
      </c>
      <c r="Q20" s="24"/>
      <c r="R20" s="238">
        <f>SUM(N20:P20)</f>
        <v>-3067822.46</v>
      </c>
    </row>
    <row r="21" spans="2:17" ht="15.75">
      <c r="B21" s="129"/>
      <c r="C21" s="74"/>
      <c r="D21" s="129"/>
      <c r="E21" s="129"/>
      <c r="F21" s="129"/>
      <c r="G21" s="129"/>
      <c r="H21" s="129"/>
      <c r="I21" s="129"/>
      <c r="J21" s="129"/>
      <c r="K21" s="129"/>
      <c r="L21" s="129"/>
      <c r="M21" s="129"/>
      <c r="N21" s="77"/>
      <c r="P21" s="239"/>
      <c r="Q21" s="24"/>
    </row>
    <row r="22" spans="1:18" ht="15.75">
      <c r="A22" s="27" t="s">
        <v>150</v>
      </c>
      <c r="B22" s="129">
        <v>0</v>
      </c>
      <c r="C22" s="74"/>
      <c r="D22" s="129">
        <v>0</v>
      </c>
      <c r="E22" s="129"/>
      <c r="F22" s="129"/>
      <c r="G22" s="129"/>
      <c r="H22" s="129"/>
      <c r="I22" s="129"/>
      <c r="J22" s="129">
        <v>0</v>
      </c>
      <c r="K22" s="129"/>
      <c r="L22" s="129">
        <f>+'IS'!H31</f>
        <v>3397596.679999998</v>
      </c>
      <c r="M22" s="129"/>
      <c r="N22" s="77">
        <f>B22+D22+F22+H22+J22+L22</f>
        <v>3397596.679999998</v>
      </c>
      <c r="P22" s="240">
        <v>0</v>
      </c>
      <c r="Q22" s="24"/>
      <c r="R22" s="238">
        <f>SUM(N22:P22)</f>
        <v>3397596.679999998</v>
      </c>
    </row>
    <row r="23" spans="2:17" ht="15.75">
      <c r="B23" s="129"/>
      <c r="C23" s="74"/>
      <c r="D23" s="129"/>
      <c r="E23" s="129"/>
      <c r="F23" s="129"/>
      <c r="G23" s="129"/>
      <c r="H23" s="129"/>
      <c r="I23" s="129"/>
      <c r="J23" s="129"/>
      <c r="K23" s="129"/>
      <c r="L23" s="129"/>
      <c r="M23" s="129"/>
      <c r="N23" s="77"/>
      <c r="P23" s="239"/>
      <c r="Q23" s="24"/>
    </row>
    <row r="24" spans="2:17" ht="15.75">
      <c r="B24" s="129"/>
      <c r="C24" s="74"/>
      <c r="D24" s="129"/>
      <c r="E24" s="129"/>
      <c r="F24" s="129"/>
      <c r="G24" s="129"/>
      <c r="H24" s="129"/>
      <c r="I24" s="129"/>
      <c r="J24" s="129"/>
      <c r="K24" s="129"/>
      <c r="L24" s="123"/>
      <c r="M24" s="129"/>
      <c r="N24" s="129"/>
      <c r="P24" s="239"/>
      <c r="Q24" s="24"/>
    </row>
    <row r="25" spans="1:18" ht="16.5" thickBot="1">
      <c r="A25" s="172" t="s">
        <v>190</v>
      </c>
      <c r="B25" s="217">
        <f>SUM(B11:B24)</f>
        <v>17712050</v>
      </c>
      <c r="C25" s="73"/>
      <c r="D25" s="217">
        <f>SUM(D11:D24)</f>
        <v>347528</v>
      </c>
      <c r="E25" s="77"/>
      <c r="F25" s="130">
        <f>SUM(F10:F23)</f>
        <v>0</v>
      </c>
      <c r="G25" s="77"/>
      <c r="H25" s="130">
        <f>SUM(H10:H23)</f>
        <v>0</v>
      </c>
      <c r="I25" s="77"/>
      <c r="J25" s="217">
        <f>SUM(J11:J24)</f>
        <v>268780</v>
      </c>
      <c r="K25" s="77"/>
      <c r="L25" s="217">
        <v>6247529</v>
      </c>
      <c r="M25" s="77"/>
      <c r="N25" s="217">
        <v>24575887</v>
      </c>
      <c r="P25" s="217">
        <f>SUM(P11:P24)</f>
        <v>0</v>
      </c>
      <c r="Q25" s="24"/>
      <c r="R25" s="217">
        <v>24575887</v>
      </c>
    </row>
    <row r="26" spans="2:17" ht="16.5" thickTop="1">
      <c r="B26" s="77"/>
      <c r="C26" s="76"/>
      <c r="D26" s="76"/>
      <c r="E26" s="76"/>
      <c r="F26" s="76"/>
      <c r="G26" s="76"/>
      <c r="H26" s="76"/>
      <c r="I26" s="76"/>
      <c r="J26" s="76"/>
      <c r="K26" s="76"/>
      <c r="L26" s="76"/>
      <c r="M26" s="76"/>
      <c r="N26" s="24"/>
      <c r="O26" s="76"/>
      <c r="Q26" s="24"/>
    </row>
    <row r="27" spans="2:17" ht="15.75">
      <c r="B27" s="77"/>
      <c r="C27" s="76"/>
      <c r="D27" s="76"/>
      <c r="E27" s="76"/>
      <c r="F27" s="76"/>
      <c r="G27" s="76"/>
      <c r="H27" s="76"/>
      <c r="I27" s="76"/>
      <c r="J27" s="76"/>
      <c r="K27" s="76"/>
      <c r="L27" s="76"/>
      <c r="M27" s="76"/>
      <c r="N27" s="24"/>
      <c r="O27" s="76"/>
      <c r="Q27" s="24"/>
    </row>
    <row r="28" spans="1:18" ht="15.75">
      <c r="A28" s="19" t="s">
        <v>177</v>
      </c>
      <c r="B28" s="241">
        <v>12000000</v>
      </c>
      <c r="C28" s="242"/>
      <c r="D28" s="242">
        <v>902677</v>
      </c>
      <c r="E28" s="242"/>
      <c r="F28" s="242"/>
      <c r="G28" s="242"/>
      <c r="H28" s="242"/>
      <c r="I28" s="242"/>
      <c r="J28" s="242">
        <v>449803</v>
      </c>
      <c r="K28" s="242"/>
      <c r="L28" s="242">
        <v>10201832</v>
      </c>
      <c r="M28" s="242"/>
      <c r="N28" s="77">
        <f>B28+D28+F28+H28+J28+L28</f>
        <v>23554312</v>
      </c>
      <c r="O28" s="242"/>
      <c r="P28" s="240">
        <v>0</v>
      </c>
      <c r="Q28" s="243"/>
      <c r="R28" s="238">
        <f>SUM(N28:P28)</f>
        <v>23554312</v>
      </c>
    </row>
    <row r="29" spans="2:18" ht="15.75">
      <c r="B29" s="241"/>
      <c r="C29" s="242"/>
      <c r="D29" s="242"/>
      <c r="E29" s="242"/>
      <c r="F29" s="242"/>
      <c r="G29" s="242"/>
      <c r="H29" s="242"/>
      <c r="I29" s="242"/>
      <c r="J29" s="242"/>
      <c r="K29" s="242"/>
      <c r="L29" s="242"/>
      <c r="M29" s="242"/>
      <c r="N29" s="243"/>
      <c r="O29" s="242"/>
      <c r="P29" s="239"/>
      <c r="Q29" s="243"/>
      <c r="R29" s="244"/>
    </row>
    <row r="30" spans="1:19" ht="15.75">
      <c r="A30" s="27" t="s">
        <v>151</v>
      </c>
      <c r="B30" s="245">
        <v>5466800</v>
      </c>
      <c r="C30" s="246"/>
      <c r="D30" s="246"/>
      <c r="E30" s="246"/>
      <c r="F30" s="246"/>
      <c r="G30" s="246"/>
      <c r="H30" s="246"/>
      <c r="I30" s="246"/>
      <c r="J30" s="246"/>
      <c r="K30" s="246"/>
      <c r="L30" s="246">
        <f>-5400000+902677</f>
        <v>-4497323</v>
      </c>
      <c r="M30" s="246"/>
      <c r="N30" s="245">
        <f>B30+D30+F30+H30+J30+L30</f>
        <v>969477</v>
      </c>
      <c r="O30" s="246"/>
      <c r="P30" s="240">
        <v>0</v>
      </c>
      <c r="Q30" s="247"/>
      <c r="R30" s="248">
        <f>SUM(N30:P30)</f>
        <v>969477</v>
      </c>
      <c r="S30" s="248"/>
    </row>
    <row r="31" spans="2:19" ht="15.75">
      <c r="B31" s="245"/>
      <c r="C31" s="246"/>
      <c r="D31" s="246"/>
      <c r="E31" s="246"/>
      <c r="F31" s="246"/>
      <c r="G31" s="246"/>
      <c r="H31" s="246"/>
      <c r="I31" s="246"/>
      <c r="J31" s="246"/>
      <c r="K31" s="246"/>
      <c r="L31" s="246"/>
      <c r="M31" s="246"/>
      <c r="N31" s="245"/>
      <c r="O31" s="246"/>
      <c r="P31" s="240"/>
      <c r="Q31" s="247"/>
      <c r="R31" s="248"/>
      <c r="S31" s="248"/>
    </row>
    <row r="32" spans="1:19" ht="15.75">
      <c r="A32" s="27" t="s">
        <v>163</v>
      </c>
      <c r="B32" s="245"/>
      <c r="C32" s="246"/>
      <c r="D32" s="246">
        <v>-862597</v>
      </c>
      <c r="E32" s="246"/>
      <c r="F32" s="246"/>
      <c r="G32" s="246"/>
      <c r="H32" s="246"/>
      <c r="I32" s="246"/>
      <c r="J32" s="246"/>
      <c r="K32" s="246"/>
      <c r="L32" s="246"/>
      <c r="M32" s="246"/>
      <c r="N32" s="245">
        <f>B32+D32+F32+H32+J32+L32</f>
        <v>-862597</v>
      </c>
      <c r="O32" s="246"/>
      <c r="P32" s="240">
        <v>0</v>
      </c>
      <c r="Q32" s="247"/>
      <c r="R32" s="248">
        <f>SUM(N32:P32)</f>
        <v>-862597</v>
      </c>
      <c r="S32" s="248"/>
    </row>
    <row r="33" spans="2:19" ht="15.75">
      <c r="B33" s="245"/>
      <c r="C33" s="246"/>
      <c r="D33" s="246"/>
      <c r="E33" s="246"/>
      <c r="F33" s="246"/>
      <c r="G33" s="246"/>
      <c r="H33" s="246"/>
      <c r="I33" s="246"/>
      <c r="J33" s="246"/>
      <c r="K33" s="246"/>
      <c r="L33" s="246"/>
      <c r="M33" s="246"/>
      <c r="N33" s="247"/>
      <c r="O33" s="246"/>
      <c r="P33" s="249"/>
      <c r="Q33" s="247"/>
      <c r="R33" s="248"/>
      <c r="S33" s="248"/>
    </row>
    <row r="34" spans="1:19" ht="15.75">
      <c r="A34" s="27" t="s">
        <v>123</v>
      </c>
      <c r="B34" s="245"/>
      <c r="C34" s="246"/>
      <c r="D34" s="246"/>
      <c r="E34" s="246"/>
      <c r="F34" s="246"/>
      <c r="G34" s="246"/>
      <c r="H34" s="246"/>
      <c r="I34" s="246"/>
      <c r="J34" s="246">
        <v>-186793</v>
      </c>
      <c r="K34" s="246"/>
      <c r="L34" s="246"/>
      <c r="M34" s="246"/>
      <c r="N34" s="245">
        <f>B34+D34+F34+H34+J34+L34</f>
        <v>-186793</v>
      </c>
      <c r="O34" s="246"/>
      <c r="P34" s="240">
        <v>0</v>
      </c>
      <c r="Q34" s="247"/>
      <c r="R34" s="248">
        <f>SUM(N34:P34)</f>
        <v>-186793</v>
      </c>
      <c r="S34" s="248"/>
    </row>
    <row r="35" spans="2:19" ht="15.75">
      <c r="B35" s="245"/>
      <c r="C35" s="246"/>
      <c r="D35" s="246"/>
      <c r="E35" s="246"/>
      <c r="F35" s="246"/>
      <c r="G35" s="246"/>
      <c r="H35" s="246"/>
      <c r="I35" s="246"/>
      <c r="J35" s="246"/>
      <c r="K35" s="246"/>
      <c r="L35" s="246"/>
      <c r="M35" s="246"/>
      <c r="N35" s="247"/>
      <c r="O35" s="246"/>
      <c r="P35" s="249"/>
      <c r="Q35" s="247"/>
      <c r="R35" s="248"/>
      <c r="S35" s="248"/>
    </row>
    <row r="36" spans="1:19" ht="15.75">
      <c r="A36" s="27" t="s">
        <v>127</v>
      </c>
      <c r="B36" s="245"/>
      <c r="C36" s="246"/>
      <c r="D36" s="246"/>
      <c r="E36" s="246"/>
      <c r="F36" s="246"/>
      <c r="G36" s="246"/>
      <c r="H36" s="246"/>
      <c r="I36" s="246"/>
      <c r="J36" s="246"/>
      <c r="K36" s="246"/>
      <c r="L36" s="246">
        <v>-3491160</v>
      </c>
      <c r="M36" s="246"/>
      <c r="N36" s="245">
        <f>B36+D36+F36+H36+J36+L36</f>
        <v>-3491160</v>
      </c>
      <c r="O36" s="246"/>
      <c r="P36" s="240">
        <v>0</v>
      </c>
      <c r="Q36" s="247"/>
      <c r="R36" s="248">
        <f>SUM(N36:P36)</f>
        <v>-3491160</v>
      </c>
      <c r="S36" s="248"/>
    </row>
    <row r="37" spans="2:19" ht="15.75">
      <c r="B37" s="245"/>
      <c r="C37" s="246"/>
      <c r="D37" s="246"/>
      <c r="E37" s="246"/>
      <c r="F37" s="246"/>
      <c r="G37" s="246"/>
      <c r="H37" s="246"/>
      <c r="I37" s="246"/>
      <c r="J37" s="246"/>
      <c r="K37" s="246"/>
      <c r="L37" s="246"/>
      <c r="M37" s="246"/>
      <c r="N37" s="247"/>
      <c r="O37" s="246"/>
      <c r="P37" s="249"/>
      <c r="Q37" s="247"/>
      <c r="R37" s="248"/>
      <c r="S37" s="248"/>
    </row>
    <row r="38" spans="1:19" ht="15.75">
      <c r="A38" s="27" t="s">
        <v>150</v>
      </c>
      <c r="B38" s="245"/>
      <c r="C38" s="246"/>
      <c r="D38" s="246"/>
      <c r="E38" s="246"/>
      <c r="F38" s="246"/>
      <c r="G38" s="246"/>
      <c r="H38" s="246"/>
      <c r="I38" s="246"/>
      <c r="J38" s="246"/>
      <c r="K38" s="246"/>
      <c r="L38" s="246">
        <v>3704405</v>
      </c>
      <c r="M38" s="246"/>
      <c r="N38" s="245">
        <f>B38+D38+F38+H38+J38+L38</f>
        <v>3704405</v>
      </c>
      <c r="O38" s="246"/>
      <c r="P38" s="240">
        <v>0</v>
      </c>
      <c r="Q38" s="247"/>
      <c r="R38" s="248">
        <f>SUM(N38:P38)</f>
        <v>3704405</v>
      </c>
      <c r="S38" s="248"/>
    </row>
    <row r="39" spans="2:18" ht="15.75">
      <c r="B39" s="241"/>
      <c r="C39" s="242"/>
      <c r="D39" s="242"/>
      <c r="E39" s="242"/>
      <c r="F39" s="242"/>
      <c r="G39" s="242"/>
      <c r="H39" s="242"/>
      <c r="I39" s="242"/>
      <c r="J39" s="242"/>
      <c r="K39" s="242"/>
      <c r="L39" s="242"/>
      <c r="M39" s="242"/>
      <c r="N39" s="243"/>
      <c r="O39" s="242"/>
      <c r="P39" s="244"/>
      <c r="Q39" s="243"/>
      <c r="R39" s="244"/>
    </row>
    <row r="40" spans="2:17" ht="15.75">
      <c r="B40" s="77"/>
      <c r="C40" s="76"/>
      <c r="D40" s="76"/>
      <c r="E40" s="76"/>
      <c r="F40" s="76"/>
      <c r="G40" s="76"/>
      <c r="H40" s="76"/>
      <c r="I40" s="76"/>
      <c r="J40" s="76"/>
      <c r="K40" s="76"/>
      <c r="L40" s="76"/>
      <c r="M40" s="76"/>
      <c r="N40" s="24"/>
      <c r="O40" s="76"/>
      <c r="Q40" s="24"/>
    </row>
    <row r="41" spans="1:18" ht="16.5" thickBot="1">
      <c r="A41" s="172" t="s">
        <v>191</v>
      </c>
      <c r="B41" s="217">
        <f>SUM(B28:B40)</f>
        <v>17466800</v>
      </c>
      <c r="C41" s="73"/>
      <c r="D41" s="217">
        <f>SUM(D28:D40)</f>
        <v>40080</v>
      </c>
      <c r="E41" s="77"/>
      <c r="F41" s="130">
        <f>SUM(F27:F39)</f>
        <v>0</v>
      </c>
      <c r="G41" s="77"/>
      <c r="H41" s="130">
        <f>SUM(H27:H39)</f>
        <v>0</v>
      </c>
      <c r="I41" s="77"/>
      <c r="J41" s="217">
        <f>SUM(J28:J40)</f>
        <v>263010</v>
      </c>
      <c r="K41" s="77"/>
      <c r="L41" s="217">
        <f>SUM(L28:L40)</f>
        <v>5917754</v>
      </c>
      <c r="M41" s="77"/>
      <c r="N41" s="217">
        <f>SUM(N28:N40)</f>
        <v>23687644</v>
      </c>
      <c r="P41" s="217">
        <f>SUM(P28:P40)</f>
        <v>0</v>
      </c>
      <c r="Q41" s="24"/>
      <c r="R41" s="217">
        <f>SUM(R28:R40)</f>
        <v>23687644</v>
      </c>
    </row>
    <row r="42" spans="2:17" ht="16.5" thickTop="1">
      <c r="B42" s="77"/>
      <c r="C42" s="76"/>
      <c r="D42" s="76"/>
      <c r="E42" s="76"/>
      <c r="F42" s="76"/>
      <c r="G42" s="76"/>
      <c r="H42" s="76"/>
      <c r="I42" s="76"/>
      <c r="J42" s="76"/>
      <c r="K42" s="76"/>
      <c r="L42" s="76"/>
      <c r="M42" s="76"/>
      <c r="N42" s="24"/>
      <c r="O42" s="76"/>
      <c r="Q42" s="24"/>
    </row>
    <row r="43" spans="4:17" ht="15.75">
      <c r="D43" s="75"/>
      <c r="F43" s="75"/>
      <c r="Q43" s="24"/>
    </row>
    <row r="44" spans="1:17" ht="15.75">
      <c r="A44" s="261" t="s">
        <v>152</v>
      </c>
      <c r="B44" s="265"/>
      <c r="C44" s="265"/>
      <c r="D44" s="265"/>
      <c r="E44" s="265"/>
      <c r="F44" s="265"/>
      <c r="G44" s="265"/>
      <c r="H44" s="265"/>
      <c r="I44" s="265"/>
      <c r="J44" s="265"/>
      <c r="K44" s="265"/>
      <c r="L44" s="265"/>
      <c r="M44" s="265"/>
      <c r="N44" s="265"/>
      <c r="Q44" s="24"/>
    </row>
    <row r="45" spans="1:14" ht="15.75">
      <c r="A45" s="265"/>
      <c r="B45" s="265"/>
      <c r="C45" s="265"/>
      <c r="D45" s="265"/>
      <c r="E45" s="265"/>
      <c r="F45" s="265"/>
      <c r="G45" s="265"/>
      <c r="H45" s="265"/>
      <c r="I45" s="265"/>
      <c r="J45" s="265"/>
      <c r="K45" s="265"/>
      <c r="L45" s="265"/>
      <c r="M45" s="265"/>
      <c r="N45" s="265"/>
    </row>
    <row r="47" spans="4:12" ht="15.75">
      <c r="D47" s="196"/>
      <c r="L47" s="190"/>
    </row>
    <row r="49" spans="1:15" ht="15.75">
      <c r="A49" s="251"/>
      <c r="B49" s="263"/>
      <c r="C49" s="263"/>
      <c r="D49" s="263"/>
      <c r="E49" s="263"/>
      <c r="F49" s="263"/>
      <c r="G49" s="263"/>
      <c r="H49" s="263"/>
      <c r="I49" s="263"/>
      <c r="J49" s="264"/>
      <c r="K49" s="264"/>
      <c r="L49" s="264"/>
      <c r="M49" s="264"/>
      <c r="N49" s="264"/>
      <c r="O49" s="264"/>
    </row>
    <row r="50" spans="1:15" ht="15.75">
      <c r="A50" s="263"/>
      <c r="B50" s="263"/>
      <c r="C50" s="263"/>
      <c r="D50" s="263"/>
      <c r="E50" s="263"/>
      <c r="F50" s="263"/>
      <c r="G50" s="263"/>
      <c r="H50" s="263"/>
      <c r="I50" s="263"/>
      <c r="J50" s="264"/>
      <c r="K50" s="264"/>
      <c r="L50" s="264"/>
      <c r="M50" s="264"/>
      <c r="N50" s="264"/>
      <c r="O50" s="264"/>
    </row>
    <row r="51" spans="1:15" ht="15.75">
      <c r="A51" s="263"/>
      <c r="B51" s="263"/>
      <c r="C51" s="263"/>
      <c r="D51" s="263"/>
      <c r="E51" s="263"/>
      <c r="F51" s="263"/>
      <c r="G51" s="263"/>
      <c r="H51" s="263"/>
      <c r="I51" s="263"/>
      <c r="J51" s="264"/>
      <c r="K51" s="264"/>
      <c r="L51" s="264"/>
      <c r="M51" s="264"/>
      <c r="N51" s="264"/>
      <c r="O51" s="264"/>
    </row>
  </sheetData>
  <sheetProtection/>
  <mergeCells count="3">
    <mergeCell ref="A3:O3"/>
    <mergeCell ref="A49:O51"/>
    <mergeCell ref="A44:N45"/>
  </mergeCells>
  <printOptions/>
  <pageMargins left="0.98" right="0.17" top="0.17" bottom="0.19" header="0.5" footer="0.5"/>
  <pageSetup horizontalDpi="600" verticalDpi="600" orientation="portrait" scale="53" r:id="rId1"/>
</worksheet>
</file>

<file path=xl/worksheets/sheet4.xml><?xml version="1.0" encoding="utf-8"?>
<worksheet xmlns="http://schemas.openxmlformats.org/spreadsheetml/2006/main" xmlns:r="http://schemas.openxmlformats.org/officeDocument/2006/relationships">
  <dimension ref="A1:O88"/>
  <sheetViews>
    <sheetView zoomScale="75" zoomScaleNormal="75" zoomScaleSheetLayoutView="75" zoomScalePageLayoutView="0" workbookViewId="0" topLeftCell="A1">
      <selection activeCell="B60" sqref="B60"/>
    </sheetView>
  </sheetViews>
  <sheetFormatPr defaultColWidth="8.00390625" defaultRowHeight="14.25"/>
  <cols>
    <col min="1" max="1" width="3.00390625" style="31" customWidth="1"/>
    <col min="2" max="2" width="57.375" style="43" customWidth="1"/>
    <col min="3" max="3" width="18.875" style="67" customWidth="1"/>
    <col min="4" max="4" width="3.75390625" style="68" customWidth="1"/>
    <col min="5" max="5" width="16.50390625" style="67" customWidth="1"/>
    <col min="6" max="6" width="4.00390625" style="43" customWidth="1"/>
    <col min="7" max="7" width="8.00390625" style="43" hidden="1" customWidth="1"/>
    <col min="8" max="8" width="4.625" style="43" hidden="1" customWidth="1"/>
    <col min="9" max="9" width="11.125" style="43" hidden="1" customWidth="1"/>
    <col min="10" max="10" width="10.25390625" style="43" hidden="1" customWidth="1"/>
    <col min="11" max="11" width="8.00390625" style="43" hidden="1" customWidth="1"/>
    <col min="12" max="12" width="15.875" style="193" customWidth="1"/>
    <col min="13" max="200" width="8.00390625" style="43" customWidth="1"/>
    <col min="201" max="16384" width="8.00390625" style="31" customWidth="1"/>
  </cols>
  <sheetData>
    <row r="1" spans="1:5" ht="15.75">
      <c r="A1" s="29"/>
      <c r="B1" s="1" t="s">
        <v>134</v>
      </c>
      <c r="C1" s="30"/>
      <c r="D1" s="30"/>
      <c r="E1" s="30"/>
    </row>
    <row r="2" spans="1:5" ht="15.75">
      <c r="A2" s="29"/>
      <c r="B2" s="32" t="s">
        <v>174</v>
      </c>
      <c r="C2" s="30"/>
      <c r="D2" s="30"/>
      <c r="E2" s="30"/>
    </row>
    <row r="3" spans="1:5" ht="15.75">
      <c r="A3" s="29"/>
      <c r="B3" s="32" t="s">
        <v>179</v>
      </c>
      <c r="C3" s="31"/>
      <c r="D3" s="31"/>
      <c r="E3" s="31"/>
    </row>
    <row r="4" spans="1:5" ht="15.75">
      <c r="A4" s="29"/>
      <c r="B4" s="32"/>
      <c r="C4" s="10"/>
      <c r="D4" s="33"/>
      <c r="E4" s="78"/>
    </row>
    <row r="5" spans="1:5" ht="15.75">
      <c r="A5" s="29"/>
      <c r="B5" s="32"/>
      <c r="C5" s="93" t="s">
        <v>1</v>
      </c>
      <c r="D5" s="101"/>
      <c r="E5" s="102" t="s">
        <v>19</v>
      </c>
    </row>
    <row r="6" spans="1:5" ht="15.75">
      <c r="A6" s="29"/>
      <c r="B6" s="34"/>
      <c r="C6" s="93" t="s">
        <v>20</v>
      </c>
      <c r="D6" s="101"/>
      <c r="E6" s="102" t="s">
        <v>21</v>
      </c>
    </row>
    <row r="7" spans="1:5" ht="15.75">
      <c r="A7" s="29"/>
      <c r="B7" s="34"/>
      <c r="C7" s="93" t="s">
        <v>8</v>
      </c>
      <c r="D7" s="101"/>
      <c r="E7" s="93" t="s">
        <v>99</v>
      </c>
    </row>
    <row r="8" spans="1:5" ht="15.75">
      <c r="A8" s="29"/>
      <c r="B8" s="35"/>
      <c r="C8" s="103" t="s">
        <v>188</v>
      </c>
      <c r="D8" s="104"/>
      <c r="E8" s="105" t="s">
        <v>154</v>
      </c>
    </row>
    <row r="9" spans="1:5" ht="15.75">
      <c r="A9" s="29"/>
      <c r="B9" s="36"/>
      <c r="C9" s="106" t="s">
        <v>4</v>
      </c>
      <c r="D9" s="106"/>
      <c r="E9" s="106" t="s">
        <v>4</v>
      </c>
    </row>
    <row r="10" spans="1:5" ht="15.75">
      <c r="A10" s="29"/>
      <c r="B10" s="32" t="s">
        <v>22</v>
      </c>
      <c r="C10" s="37"/>
      <c r="D10" s="37"/>
      <c r="E10" s="38"/>
    </row>
    <row r="11" spans="1:5" ht="15.75">
      <c r="A11" s="29"/>
      <c r="B11" s="39" t="s">
        <v>79</v>
      </c>
      <c r="C11" s="40">
        <v>4685017</v>
      </c>
      <c r="D11" s="40"/>
      <c r="E11" s="98">
        <v>4941311</v>
      </c>
    </row>
    <row r="12" spans="1:5" ht="15.75" hidden="1">
      <c r="A12" s="29"/>
      <c r="B12" s="39" t="s">
        <v>23</v>
      </c>
      <c r="C12" s="40"/>
      <c r="D12" s="40"/>
      <c r="E12" s="40"/>
    </row>
    <row r="13" spans="1:5" ht="15.75">
      <c r="A13" s="29"/>
      <c r="B13" s="39"/>
      <c r="C13" s="41"/>
      <c r="D13" s="40"/>
      <c r="E13" s="41"/>
    </row>
    <row r="14" spans="1:5" ht="15.75">
      <c r="A14" s="29"/>
      <c r="B14" s="39"/>
      <c r="C14" s="40">
        <f>SUM(C11:C13)</f>
        <v>4685017</v>
      </c>
      <c r="D14" s="40"/>
      <c r="E14" s="40">
        <f>SUM(E11:E13)</f>
        <v>4941311</v>
      </c>
    </row>
    <row r="15" spans="1:5" ht="15.75">
      <c r="A15" s="29"/>
      <c r="B15" s="39"/>
      <c r="C15" s="40"/>
      <c r="D15" s="40"/>
      <c r="E15" s="40"/>
    </row>
    <row r="16" spans="1:5" ht="15.75">
      <c r="A16" s="29"/>
      <c r="B16" s="39" t="s">
        <v>24</v>
      </c>
      <c r="C16" s="40"/>
      <c r="D16" s="40"/>
      <c r="E16" s="40"/>
    </row>
    <row r="17" spans="1:5" ht="15.75" hidden="1">
      <c r="A17" s="29"/>
      <c r="B17" s="39" t="s">
        <v>25</v>
      </c>
      <c r="C17" s="42">
        <v>0</v>
      </c>
      <c r="D17" s="42"/>
      <c r="E17" s="42"/>
    </row>
    <row r="18" spans="1:5" ht="15.75" hidden="1">
      <c r="A18" s="29"/>
      <c r="B18" s="39" t="s">
        <v>26</v>
      </c>
      <c r="C18" s="42">
        <v>0</v>
      </c>
      <c r="D18" s="42"/>
      <c r="E18" s="42"/>
    </row>
    <row r="19" spans="1:5" ht="15.75">
      <c r="A19" s="29"/>
      <c r="B19" s="39" t="s">
        <v>69</v>
      </c>
      <c r="C19" s="42">
        <v>1043498</v>
      </c>
      <c r="D19" s="42"/>
      <c r="E19" s="98">
        <v>519522</v>
      </c>
    </row>
    <row r="20" spans="1:5" ht="15.75">
      <c r="A20" s="29"/>
      <c r="B20" s="39" t="s">
        <v>128</v>
      </c>
      <c r="C20" s="42">
        <v>87871</v>
      </c>
      <c r="D20" s="42"/>
      <c r="E20" s="98">
        <v>87871</v>
      </c>
    </row>
    <row r="21" spans="1:5" ht="15.75">
      <c r="A21" s="29"/>
      <c r="B21" s="39" t="s">
        <v>192</v>
      </c>
      <c r="C21" s="42">
        <v>179532</v>
      </c>
      <c r="D21" s="42"/>
      <c r="E21" s="98">
        <v>185398</v>
      </c>
    </row>
    <row r="22" spans="1:5" ht="15.75">
      <c r="A22" s="29"/>
      <c r="B22" s="39" t="s">
        <v>193</v>
      </c>
      <c r="C22" s="42">
        <v>183271</v>
      </c>
      <c r="D22" s="42"/>
      <c r="E22" s="98">
        <v>116373</v>
      </c>
    </row>
    <row r="23" spans="1:5" ht="15.75">
      <c r="A23" s="29"/>
      <c r="B23" s="39" t="s">
        <v>196</v>
      </c>
      <c r="C23" s="42">
        <v>193268</v>
      </c>
      <c r="D23" s="42"/>
      <c r="E23" s="98">
        <v>249848</v>
      </c>
    </row>
    <row r="24" spans="1:5" ht="15.75">
      <c r="A24" s="29"/>
      <c r="B24" s="39" t="s">
        <v>131</v>
      </c>
      <c r="C24" s="42">
        <v>-85481</v>
      </c>
      <c r="D24" s="42"/>
      <c r="E24" s="98">
        <v>0</v>
      </c>
    </row>
    <row r="25" spans="1:5" ht="15.75">
      <c r="A25" s="29"/>
      <c r="B25" s="39" t="s">
        <v>27</v>
      </c>
      <c r="C25" s="42">
        <v>53772</v>
      </c>
      <c r="D25" s="42"/>
      <c r="E25" s="98">
        <v>15626</v>
      </c>
    </row>
    <row r="26" spans="1:5" ht="15.75">
      <c r="A26" s="29"/>
      <c r="B26" s="39" t="s">
        <v>28</v>
      </c>
      <c r="C26" s="42">
        <v>-97659</v>
      </c>
      <c r="D26" s="42"/>
      <c r="E26" s="98">
        <v>-80470</v>
      </c>
    </row>
    <row r="27" spans="1:5" ht="15.75">
      <c r="A27" s="29"/>
      <c r="B27" s="39" t="s">
        <v>126</v>
      </c>
      <c r="C27" s="42">
        <v>166068</v>
      </c>
      <c r="D27" s="42"/>
      <c r="E27" s="98">
        <v>-186793</v>
      </c>
    </row>
    <row r="28" spans="1:5" ht="15.75">
      <c r="A28" s="29"/>
      <c r="B28" s="39" t="s">
        <v>133</v>
      </c>
      <c r="C28" s="44">
        <v>148893</v>
      </c>
      <c r="D28" s="42"/>
      <c r="E28" s="99">
        <v>58449</v>
      </c>
    </row>
    <row r="29" spans="1:5" ht="15.75">
      <c r="A29" s="29"/>
      <c r="B29" s="31"/>
      <c r="C29" s="42"/>
      <c r="D29" s="42"/>
      <c r="E29" s="127"/>
    </row>
    <row r="30" spans="1:5" ht="15.75">
      <c r="A30" s="29"/>
      <c r="B30" s="39" t="s">
        <v>29</v>
      </c>
      <c r="C30" s="42">
        <f>SUM(C14:C28)</f>
        <v>6558050</v>
      </c>
      <c r="D30" s="45"/>
      <c r="E30" s="42">
        <f>SUM(E14:E28)</f>
        <v>5907135</v>
      </c>
    </row>
    <row r="31" spans="1:5" ht="15.75">
      <c r="A31" s="29"/>
      <c r="B31" s="39"/>
      <c r="C31" s="42"/>
      <c r="D31" s="45"/>
      <c r="E31" s="42"/>
    </row>
    <row r="32" spans="1:5" ht="15.75">
      <c r="A32" s="29"/>
      <c r="B32" s="39" t="s">
        <v>65</v>
      </c>
      <c r="C32" s="42"/>
      <c r="D32" s="45"/>
      <c r="E32" s="42"/>
    </row>
    <row r="33" spans="1:6" ht="15.75">
      <c r="A33" s="29"/>
      <c r="B33" s="39" t="s">
        <v>13</v>
      </c>
      <c r="C33" s="42">
        <v>-2384400</v>
      </c>
      <c r="D33" s="42"/>
      <c r="E33" s="98">
        <v>250894</v>
      </c>
      <c r="F33" s="46"/>
    </row>
    <row r="34" spans="1:6" ht="15.75">
      <c r="A34" s="29"/>
      <c r="B34" s="39" t="s">
        <v>66</v>
      </c>
      <c r="C34" s="47">
        <v>-1240257</v>
      </c>
      <c r="D34" s="48"/>
      <c r="E34" s="98">
        <v>-172321</v>
      </c>
      <c r="F34" s="46"/>
    </row>
    <row r="35" spans="1:6" ht="15.75">
      <c r="A35" s="29"/>
      <c r="B35" s="39" t="s">
        <v>67</v>
      </c>
      <c r="C35" s="49">
        <v>1346037</v>
      </c>
      <c r="D35" s="48"/>
      <c r="E35" s="99">
        <v>760554</v>
      </c>
      <c r="F35" s="46"/>
    </row>
    <row r="36" spans="1:6" ht="15.75">
      <c r="A36" s="29"/>
      <c r="B36" s="39"/>
      <c r="C36" s="47"/>
      <c r="D36" s="48"/>
      <c r="E36" s="47"/>
      <c r="F36" s="46"/>
    </row>
    <row r="37" spans="1:5" ht="15.75">
      <c r="A37" s="29"/>
      <c r="B37" s="50" t="s">
        <v>30</v>
      </c>
      <c r="C37" s="42">
        <f>SUM(C30:C35)</f>
        <v>4279430</v>
      </c>
      <c r="D37" s="42"/>
      <c r="E37" s="42">
        <f>SUM(E30:E35)</f>
        <v>6746262</v>
      </c>
    </row>
    <row r="38" spans="1:5" ht="15.75">
      <c r="A38" s="29"/>
      <c r="B38" s="50"/>
      <c r="C38" s="42"/>
      <c r="D38" s="42"/>
      <c r="E38" s="42"/>
    </row>
    <row r="39" spans="1:5" ht="15.75">
      <c r="A39" s="39"/>
      <c r="B39" s="51" t="s">
        <v>132</v>
      </c>
      <c r="C39" s="52">
        <v>-437744</v>
      </c>
      <c r="D39" s="52"/>
      <c r="E39" s="98">
        <v>-1696786</v>
      </c>
    </row>
    <row r="40" spans="1:5" ht="15.75">
      <c r="A40" s="39"/>
      <c r="B40" s="51" t="s">
        <v>31</v>
      </c>
      <c r="C40" s="52">
        <f>-C25</f>
        <v>-53772</v>
      </c>
      <c r="D40" s="52"/>
      <c r="E40" s="52">
        <v>-15626</v>
      </c>
    </row>
    <row r="41" spans="1:5" ht="15.75">
      <c r="A41" s="39"/>
      <c r="B41" s="51" t="s">
        <v>28</v>
      </c>
      <c r="C41" s="42">
        <f>-C26</f>
        <v>97659</v>
      </c>
      <c r="D41" s="42"/>
      <c r="E41" s="42">
        <v>80470</v>
      </c>
    </row>
    <row r="42" spans="1:5" ht="15.75">
      <c r="A42" s="39"/>
      <c r="B42" s="50" t="s">
        <v>32</v>
      </c>
      <c r="C42" s="100">
        <f>SUM(C37:C41)</f>
        <v>3885573</v>
      </c>
      <c r="D42" s="45"/>
      <c r="E42" s="100">
        <f>SUM(E37:E41)</f>
        <v>5114320</v>
      </c>
    </row>
    <row r="43" spans="1:5" ht="15.75">
      <c r="A43" s="39"/>
      <c r="B43" s="50"/>
      <c r="C43" s="42"/>
      <c r="D43" s="42"/>
      <c r="E43" s="42"/>
    </row>
    <row r="44" spans="1:10" ht="15.75">
      <c r="A44" s="29"/>
      <c r="B44" s="32" t="s">
        <v>33</v>
      </c>
      <c r="C44" s="42"/>
      <c r="D44" s="42"/>
      <c r="E44" s="42"/>
      <c r="G44" s="53" t="s">
        <v>34</v>
      </c>
      <c r="H44" s="54"/>
      <c r="I44" s="54"/>
      <c r="J44" s="54"/>
    </row>
    <row r="45" spans="1:10" ht="15.75">
      <c r="A45" s="29"/>
      <c r="B45" s="55" t="s">
        <v>68</v>
      </c>
      <c r="C45" s="42">
        <v>94000</v>
      </c>
      <c r="D45" s="42"/>
      <c r="E45" s="98">
        <v>0</v>
      </c>
      <c r="G45" s="54"/>
      <c r="H45" s="54"/>
      <c r="I45" s="54"/>
      <c r="J45" s="54"/>
    </row>
    <row r="46" spans="1:10" ht="15.75">
      <c r="A46" s="29"/>
      <c r="B46" s="39" t="s">
        <v>35</v>
      </c>
      <c r="C46" s="42">
        <v>-974112</v>
      </c>
      <c r="D46" s="42"/>
      <c r="E46" s="98">
        <v>-740047</v>
      </c>
      <c r="G46" s="54" t="s">
        <v>36</v>
      </c>
      <c r="I46" s="54"/>
      <c r="J46" s="56">
        <v>4680560</v>
      </c>
    </row>
    <row r="47" spans="1:10" ht="15.75">
      <c r="A47" s="29"/>
      <c r="B47" s="39" t="s">
        <v>129</v>
      </c>
      <c r="C47" s="42">
        <v>-1166454</v>
      </c>
      <c r="D47" s="42"/>
      <c r="E47" s="42">
        <v>-1077984</v>
      </c>
      <c r="G47" s="54" t="s">
        <v>37</v>
      </c>
      <c r="I47" s="54"/>
      <c r="J47" s="56">
        <v>-1830146</v>
      </c>
    </row>
    <row r="48" spans="1:10" ht="15.75">
      <c r="A48" s="29"/>
      <c r="B48" s="55" t="s">
        <v>127</v>
      </c>
      <c r="C48" s="42">
        <v>-3067822</v>
      </c>
      <c r="D48" s="42"/>
      <c r="E48" s="42">
        <v>-3491160</v>
      </c>
      <c r="G48" s="54"/>
      <c r="I48" s="54"/>
      <c r="J48" s="56"/>
    </row>
    <row r="49" spans="1:10" ht="15.75" hidden="1">
      <c r="A49" s="29"/>
      <c r="B49" s="39" t="s">
        <v>38</v>
      </c>
      <c r="C49" s="42"/>
      <c r="D49" s="42"/>
      <c r="E49" s="42">
        <v>0</v>
      </c>
      <c r="G49" s="54" t="s">
        <v>39</v>
      </c>
      <c r="I49" s="54"/>
      <c r="J49" s="57">
        <v>-3534991</v>
      </c>
    </row>
    <row r="50" spans="1:10" ht="15.75" hidden="1">
      <c r="A50" s="29"/>
      <c r="B50" s="39" t="s">
        <v>40</v>
      </c>
      <c r="C50" s="42"/>
      <c r="D50" s="42"/>
      <c r="E50" s="42">
        <v>0</v>
      </c>
      <c r="G50" s="54"/>
      <c r="I50" s="54"/>
      <c r="J50" s="58"/>
    </row>
    <row r="51" spans="1:10" ht="15.75">
      <c r="A51" s="29"/>
      <c r="B51" s="31"/>
      <c r="C51" s="31"/>
      <c r="D51" s="31"/>
      <c r="E51" s="31"/>
      <c r="G51" s="54"/>
      <c r="I51" s="54"/>
      <c r="J51" s="58"/>
    </row>
    <row r="52" spans="1:10" ht="15.75">
      <c r="A52" s="29"/>
      <c r="B52" s="39"/>
      <c r="C52" s="42"/>
      <c r="D52" s="42"/>
      <c r="E52" s="42"/>
      <c r="G52" s="54"/>
      <c r="I52" s="54"/>
      <c r="J52" s="58"/>
    </row>
    <row r="53" spans="1:10" ht="15.75">
      <c r="A53" s="29"/>
      <c r="B53" s="50" t="s">
        <v>102</v>
      </c>
      <c r="C53" s="100">
        <f>SUM(C45:C52)</f>
        <v>-5114388</v>
      </c>
      <c r="D53" s="45"/>
      <c r="E53" s="100">
        <f>SUM(E45:E52)</f>
        <v>-5309191</v>
      </c>
      <c r="G53" s="54" t="s">
        <v>41</v>
      </c>
      <c r="I53" s="54"/>
      <c r="J53" s="57">
        <v>-1106737</v>
      </c>
    </row>
    <row r="54" spans="1:10" ht="15.75">
      <c r="A54" s="29"/>
      <c r="B54" s="39"/>
      <c r="C54" s="42"/>
      <c r="D54" s="42"/>
      <c r="E54" s="42"/>
      <c r="G54" s="54" t="s">
        <v>42</v>
      </c>
      <c r="I54" s="54"/>
      <c r="J54" s="56">
        <f>SUM(J53:J53)</f>
        <v>-1106737</v>
      </c>
    </row>
    <row r="55" spans="1:10" ht="15.75">
      <c r="A55" s="29"/>
      <c r="B55" s="32" t="s">
        <v>43</v>
      </c>
      <c r="C55" s="42"/>
      <c r="D55" s="42"/>
      <c r="E55" s="42"/>
      <c r="G55" s="54" t="s">
        <v>44</v>
      </c>
      <c r="I55" s="54"/>
      <c r="J55" s="57">
        <v>2636293</v>
      </c>
    </row>
    <row r="56" spans="1:10" ht="16.5" hidden="1" thickBot="1">
      <c r="A56" s="29"/>
      <c r="B56" s="197" t="s">
        <v>45</v>
      </c>
      <c r="C56" s="42">
        <v>0</v>
      </c>
      <c r="D56" s="42"/>
      <c r="E56" s="98">
        <v>0</v>
      </c>
      <c r="G56" s="54" t="s">
        <v>46</v>
      </c>
      <c r="I56" s="54"/>
      <c r="J56" s="60">
        <f>SUM(J54:J55)</f>
        <v>1529556</v>
      </c>
    </row>
    <row r="57" spans="1:10" ht="15.75">
      <c r="A57" s="29"/>
      <c r="B57" s="55" t="s">
        <v>47</v>
      </c>
      <c r="C57" s="42">
        <v>0</v>
      </c>
      <c r="D57" s="79"/>
      <c r="E57" s="42">
        <v>0</v>
      </c>
      <c r="G57" s="54"/>
      <c r="I57" s="54"/>
      <c r="J57" s="56"/>
    </row>
    <row r="58" spans="1:10" ht="15.75" hidden="1">
      <c r="A58" s="29"/>
      <c r="B58" s="197" t="s">
        <v>122</v>
      </c>
      <c r="C58" s="42">
        <v>0</v>
      </c>
      <c r="D58" s="79"/>
      <c r="E58" s="98">
        <v>0</v>
      </c>
      <c r="G58" s="54"/>
      <c r="I58" s="54"/>
      <c r="J58" s="56"/>
    </row>
    <row r="59" spans="1:12" ht="16.5" customHeight="1">
      <c r="A59" s="29"/>
      <c r="B59" s="55" t="s">
        <v>92</v>
      </c>
      <c r="C59" s="195">
        <v>-261700</v>
      </c>
      <c r="D59" s="42"/>
      <c r="E59" s="98">
        <v>-172538</v>
      </c>
      <c r="J59" s="58"/>
      <c r="L59" s="134"/>
    </row>
    <row r="60" spans="1:10" ht="16.5" customHeight="1">
      <c r="A60" s="29"/>
      <c r="B60" s="39" t="s">
        <v>187</v>
      </c>
      <c r="C60" s="42">
        <f>245250+147150</f>
        <v>392400</v>
      </c>
      <c r="D60" s="42"/>
      <c r="E60" s="42">
        <v>106880</v>
      </c>
      <c r="J60" s="58"/>
    </row>
    <row r="61" spans="1:10" ht="16.5" customHeight="1">
      <c r="A61" s="29"/>
      <c r="B61" s="31"/>
      <c r="C61" s="31"/>
      <c r="D61" s="31"/>
      <c r="E61" s="31"/>
      <c r="J61" s="58"/>
    </row>
    <row r="62" spans="1:10" ht="16.5" customHeight="1">
      <c r="A62" s="29"/>
      <c r="B62" s="39"/>
      <c r="C62" s="42"/>
      <c r="D62" s="42"/>
      <c r="E62" s="42"/>
      <c r="J62" s="58"/>
    </row>
    <row r="63" spans="1:10" ht="16.5" customHeight="1">
      <c r="A63" s="29"/>
      <c r="B63" s="50" t="s">
        <v>103</v>
      </c>
      <c r="C63" s="100">
        <f>SUM(C56:C62)</f>
        <v>130700</v>
      </c>
      <c r="D63" s="45"/>
      <c r="E63" s="100">
        <f>SUM(E56:E62)</f>
        <v>-65658</v>
      </c>
      <c r="J63" s="58"/>
    </row>
    <row r="64" spans="1:10" ht="15.75">
      <c r="A64" s="29"/>
      <c r="B64" s="50"/>
      <c r="C64" s="45"/>
      <c r="D64" s="45"/>
      <c r="E64" s="45"/>
      <c r="J64" s="58"/>
    </row>
    <row r="65" spans="1:10" ht="15.75">
      <c r="A65" s="39"/>
      <c r="C65" s="61"/>
      <c r="D65" s="62"/>
      <c r="E65" s="61"/>
      <c r="J65" s="58"/>
    </row>
    <row r="66" spans="1:10" ht="15.75">
      <c r="A66" s="39"/>
      <c r="B66" s="55" t="s">
        <v>93</v>
      </c>
      <c r="C66" s="61">
        <f>C42+C53+C63</f>
        <v>-1098115</v>
      </c>
      <c r="D66" s="62"/>
      <c r="E66" s="61">
        <f>E42+E53+E63</f>
        <v>-260529</v>
      </c>
      <c r="J66" s="58"/>
    </row>
    <row r="67" spans="1:10" ht="15.75">
      <c r="A67" s="39"/>
      <c r="B67" s="51"/>
      <c r="C67" s="80"/>
      <c r="D67" s="81"/>
      <c r="E67" s="80"/>
      <c r="J67" s="58"/>
    </row>
    <row r="68" spans="1:10" ht="15.75">
      <c r="A68" s="39"/>
      <c r="B68" s="51" t="s">
        <v>94</v>
      </c>
      <c r="C68" s="40">
        <v>6322966</v>
      </c>
      <c r="D68" s="40"/>
      <c r="E68" s="98">
        <v>6583495</v>
      </c>
      <c r="J68" s="51"/>
    </row>
    <row r="69" spans="1:10" ht="15.75">
      <c r="A69" s="39"/>
      <c r="B69" s="51"/>
      <c r="C69" s="40"/>
      <c r="D69" s="40"/>
      <c r="E69" s="40"/>
      <c r="J69" s="51"/>
    </row>
    <row r="70" spans="1:5" ht="16.5" thickBot="1">
      <c r="A70" s="39"/>
      <c r="B70" s="50"/>
      <c r="C70" s="97">
        <f>SUM(C65:C68)</f>
        <v>5224851</v>
      </c>
      <c r="D70" s="45"/>
      <c r="E70" s="97">
        <f>SUM(E65:E68)</f>
        <v>6322966</v>
      </c>
    </row>
    <row r="71" spans="1:5" ht="16.5" thickTop="1">
      <c r="A71" s="39"/>
      <c r="B71" s="50"/>
      <c r="C71" s="40"/>
      <c r="D71" s="40"/>
      <c r="E71" s="40"/>
    </row>
    <row r="72" spans="1:5" ht="15.75">
      <c r="A72" s="29"/>
      <c r="B72" s="59"/>
      <c r="C72" s="40"/>
      <c r="D72" s="40"/>
      <c r="E72" s="40"/>
    </row>
    <row r="73" spans="1:5" ht="15.75">
      <c r="A73" s="29"/>
      <c r="B73" s="63" t="s">
        <v>48</v>
      </c>
      <c r="C73" s="64"/>
      <c r="D73" s="64"/>
      <c r="E73" s="64"/>
    </row>
    <row r="74" spans="1:5" ht="15.75">
      <c r="A74" s="29"/>
      <c r="B74" s="39" t="s">
        <v>49</v>
      </c>
      <c r="C74" s="191"/>
      <c r="D74" s="64"/>
      <c r="E74" s="64"/>
    </row>
    <row r="75" spans="1:5" ht="15.75">
      <c r="A75" s="29"/>
      <c r="B75" s="39" t="s">
        <v>50</v>
      </c>
      <c r="C75" s="42">
        <v>3600000</v>
      </c>
      <c r="D75" s="42"/>
      <c r="E75" s="98">
        <v>3800000</v>
      </c>
    </row>
    <row r="76" spans="1:5" ht="15.75">
      <c r="A76" s="29"/>
      <c r="B76" s="39" t="s">
        <v>51</v>
      </c>
      <c r="C76" s="42">
        <v>1624851</v>
      </c>
      <c r="D76" s="42"/>
      <c r="E76" s="98">
        <v>2522966</v>
      </c>
    </row>
    <row r="77" spans="1:6" ht="16.5" thickBot="1">
      <c r="A77" s="29"/>
      <c r="B77" s="39"/>
      <c r="C77" s="97">
        <f>SUM(C75:C76)</f>
        <v>5224851</v>
      </c>
      <c r="D77" s="65"/>
      <c r="E77" s="97">
        <f>SUM(E75:E76)</f>
        <v>6322966</v>
      </c>
      <c r="F77" s="66"/>
    </row>
    <row r="78" spans="1:6" ht="16.5" thickTop="1">
      <c r="A78" s="29"/>
      <c r="B78" s="39"/>
      <c r="C78" s="42"/>
      <c r="D78" s="65"/>
      <c r="E78" s="42"/>
      <c r="F78" s="66"/>
    </row>
    <row r="79" spans="1:15" ht="31.5" customHeight="1">
      <c r="A79" s="29"/>
      <c r="B79" s="261" t="s">
        <v>175</v>
      </c>
      <c r="C79" s="265"/>
      <c r="D79" s="265"/>
      <c r="E79" s="265"/>
      <c r="F79" s="128"/>
      <c r="G79" s="128"/>
      <c r="H79" s="128"/>
      <c r="I79" s="128"/>
      <c r="J79" s="128"/>
      <c r="K79" s="128"/>
      <c r="L79" s="194"/>
      <c r="M79" s="128"/>
      <c r="N79" s="128"/>
      <c r="O79" s="128"/>
    </row>
    <row r="80" spans="1:15" ht="15.75">
      <c r="A80" s="29"/>
      <c r="B80" s="265"/>
      <c r="C80" s="265"/>
      <c r="D80" s="265"/>
      <c r="E80" s="265"/>
      <c r="F80" s="128"/>
      <c r="G80" s="128"/>
      <c r="H80" s="128"/>
      <c r="I80" s="128"/>
      <c r="J80" s="128"/>
      <c r="K80" s="128"/>
      <c r="L80" s="194"/>
      <c r="M80" s="128"/>
      <c r="N80" s="128"/>
      <c r="O80" s="128"/>
    </row>
    <row r="81" spans="1:10" ht="15.75">
      <c r="A81" s="266"/>
      <c r="B81" s="263"/>
      <c r="C81" s="263"/>
      <c r="D81" s="263"/>
      <c r="E81" s="263"/>
      <c r="F81" s="263"/>
      <c r="G81" s="263"/>
      <c r="H81" s="263"/>
      <c r="I81" s="263"/>
      <c r="J81" s="263"/>
    </row>
    <row r="82" spans="1:10" ht="15.75">
      <c r="A82" s="263"/>
      <c r="B82" s="263"/>
      <c r="C82" s="263"/>
      <c r="D82" s="263"/>
      <c r="E82" s="263"/>
      <c r="F82" s="263"/>
      <c r="G82" s="263"/>
      <c r="H82" s="263"/>
      <c r="I82" s="263"/>
      <c r="J82" s="263"/>
    </row>
    <row r="83" spans="1:10" ht="15.75">
      <c r="A83" s="96"/>
      <c r="B83" s="96"/>
      <c r="C83" s="209"/>
      <c r="D83" s="96"/>
      <c r="E83" s="96"/>
      <c r="F83" s="96"/>
      <c r="G83" s="96"/>
      <c r="H83" s="96"/>
      <c r="I83" s="96"/>
      <c r="J83" s="96"/>
    </row>
    <row r="84" spans="1:9" ht="15.75">
      <c r="A84" s="251" t="s">
        <v>120</v>
      </c>
      <c r="B84" s="263"/>
      <c r="C84" s="263"/>
      <c r="D84" s="263"/>
      <c r="E84" s="263"/>
      <c r="F84" s="263"/>
      <c r="G84" s="263"/>
      <c r="H84" s="263"/>
      <c r="I84" s="263"/>
    </row>
    <row r="85" spans="1:9" ht="15.75">
      <c r="A85" s="263"/>
      <c r="B85" s="263"/>
      <c r="C85" s="263"/>
      <c r="D85" s="263"/>
      <c r="E85" s="263"/>
      <c r="F85" s="263"/>
      <c r="G85" s="263"/>
      <c r="H85" s="263"/>
      <c r="I85" s="263"/>
    </row>
    <row r="86" spans="1:9" ht="15.75">
      <c r="A86" s="263"/>
      <c r="B86" s="263"/>
      <c r="C86" s="263"/>
      <c r="D86" s="263"/>
      <c r="E86" s="263"/>
      <c r="F86" s="263"/>
      <c r="G86" s="263"/>
      <c r="H86" s="263"/>
      <c r="I86" s="263"/>
    </row>
    <row r="87" ht="15.75">
      <c r="C87" s="192"/>
    </row>
    <row r="88" ht="15.75">
      <c r="C88" s="192"/>
    </row>
  </sheetData>
  <sheetProtection/>
  <mergeCells count="3">
    <mergeCell ref="A84:I86"/>
    <mergeCell ref="A81:J82"/>
    <mergeCell ref="B79:E80"/>
  </mergeCells>
  <printOptions/>
  <pageMargins left="0.98" right="0.18" top="0.17" bottom="0.22" header="0.17" footer="0.17"/>
  <pageSetup horizontalDpi="600" verticalDpi="600" orientation="portrait" scale="60" r:id="rId3"/>
  <legacyDrawing r:id="rId2"/>
</worksheet>
</file>

<file path=xl/worksheets/sheet5.xml><?xml version="1.0" encoding="utf-8"?>
<worksheet xmlns="http://schemas.openxmlformats.org/spreadsheetml/2006/main" xmlns:r="http://schemas.openxmlformats.org/officeDocument/2006/relationships">
  <dimension ref="A1:P61"/>
  <sheetViews>
    <sheetView zoomScale="75" zoomScaleNormal="75" zoomScalePageLayoutView="0" workbookViewId="0" topLeftCell="A1">
      <selection activeCell="B36" sqref="B36"/>
    </sheetView>
  </sheetViews>
  <sheetFormatPr defaultColWidth="8.00390625" defaultRowHeight="14.25"/>
  <cols>
    <col min="1" max="1" width="32.875" style="4" customWidth="1"/>
    <col min="2" max="2" width="9.625" style="11" customWidth="1"/>
    <col min="3" max="3" width="2.50390625" style="11" customWidth="1"/>
    <col min="4" max="4" width="22.75390625" style="4" customWidth="1"/>
    <col min="5" max="5" width="2.00390625" style="4" customWidth="1"/>
    <col min="6" max="6" width="20.375" style="147" customWidth="1"/>
    <col min="7" max="7" width="1.4921875" style="4" customWidth="1"/>
    <col min="8" max="8" width="22.25390625" style="182" customWidth="1"/>
    <col min="9" max="9" width="2.125" style="4" customWidth="1"/>
    <col min="10" max="10" width="21.25390625" style="147" customWidth="1"/>
    <col min="11" max="11" width="3.125" style="4" customWidth="1"/>
    <col min="12" max="12" width="21.25390625" style="124" customWidth="1"/>
    <col min="13" max="13" width="19.625" style="124" customWidth="1"/>
    <col min="14" max="14" width="15.125" style="124" customWidth="1"/>
    <col min="15" max="15" width="15.75390625" style="4" customWidth="1"/>
    <col min="16" max="16384" width="8.00390625" style="4" customWidth="1"/>
  </cols>
  <sheetData>
    <row r="1" spans="1:9" ht="15.75">
      <c r="A1" s="1" t="s">
        <v>180</v>
      </c>
      <c r="B1" s="2"/>
      <c r="C1" s="114"/>
      <c r="D1" s="114"/>
      <c r="E1" s="114"/>
      <c r="F1" s="146"/>
      <c r="G1" s="114"/>
      <c r="H1" s="174"/>
      <c r="I1" s="114"/>
    </row>
    <row r="2" spans="1:9" ht="15.75">
      <c r="A2" s="114" t="s">
        <v>0</v>
      </c>
      <c r="B2" s="114"/>
      <c r="C2" s="114"/>
      <c r="D2" s="114"/>
      <c r="E2" s="114"/>
      <c r="F2" s="146"/>
      <c r="G2" s="114"/>
      <c r="H2" s="174"/>
      <c r="I2" s="114"/>
    </row>
    <row r="3" spans="1:9" ht="15.75">
      <c r="A3" s="206" t="s">
        <v>179</v>
      </c>
      <c r="B3" s="206"/>
      <c r="C3" s="114"/>
      <c r="D3" s="114"/>
      <c r="E3" s="114"/>
      <c r="F3" s="146"/>
      <c r="G3" s="114"/>
      <c r="H3" s="174"/>
      <c r="I3" s="114"/>
    </row>
    <row r="4" spans="1:9" ht="15.75">
      <c r="A4" s="114"/>
      <c r="B4" s="114"/>
      <c r="C4" s="114"/>
      <c r="D4" s="114"/>
      <c r="E4" s="114"/>
      <c r="F4" s="146"/>
      <c r="G4" s="114"/>
      <c r="H4" s="174"/>
      <c r="I4" s="114"/>
    </row>
    <row r="5" spans="1:9" ht="15.75">
      <c r="A5" s="207" t="s">
        <v>186</v>
      </c>
      <c r="B5" s="206"/>
      <c r="C5" s="206"/>
      <c r="D5" s="206"/>
      <c r="E5" s="206"/>
      <c r="F5" s="208"/>
      <c r="G5" s="114"/>
      <c r="H5" s="174"/>
      <c r="I5" s="114"/>
    </row>
    <row r="6" spans="1:9" ht="15.75">
      <c r="A6" s="114"/>
      <c r="B6" s="114"/>
      <c r="C6" s="114"/>
      <c r="D6" s="114"/>
      <c r="E6" s="114"/>
      <c r="F6" s="146"/>
      <c r="G6" s="114"/>
      <c r="H6" s="174"/>
      <c r="I6" s="114"/>
    </row>
    <row r="7" spans="1:10" ht="15.75">
      <c r="A7" s="114"/>
      <c r="B7" s="114"/>
      <c r="C7" s="114"/>
      <c r="G7" s="115"/>
      <c r="H7" s="255"/>
      <c r="I7" s="255"/>
      <c r="J7" s="255"/>
    </row>
    <row r="8" spans="1:12" ht="15.75">
      <c r="A8" s="115"/>
      <c r="B8" s="2"/>
      <c r="C8" s="2"/>
      <c r="D8" s="255" t="s">
        <v>63</v>
      </c>
      <c r="E8" s="255"/>
      <c r="F8" s="255"/>
      <c r="G8" s="255"/>
      <c r="H8" s="255"/>
      <c r="I8" s="255"/>
      <c r="J8" s="255"/>
      <c r="K8" s="255"/>
      <c r="L8" s="255"/>
    </row>
    <row r="9" spans="1:12" ht="15.75">
      <c r="A9" s="115"/>
      <c r="B9" s="2"/>
      <c r="C9" s="2"/>
      <c r="D9" s="87"/>
      <c r="E9" s="7"/>
      <c r="F9" s="148"/>
      <c r="G9" s="7"/>
      <c r="H9" s="175"/>
      <c r="I9" s="7"/>
      <c r="J9" s="148"/>
      <c r="L9" s="136" t="s">
        <v>110</v>
      </c>
    </row>
    <row r="10" spans="1:12" ht="15.75">
      <c r="A10" s="115"/>
      <c r="B10" s="2"/>
      <c r="C10" s="2"/>
      <c r="D10" s="87" t="s">
        <v>106</v>
      </c>
      <c r="E10" s="87"/>
      <c r="F10" s="149" t="s">
        <v>107</v>
      </c>
      <c r="G10" s="115"/>
      <c r="H10" s="176" t="s">
        <v>108</v>
      </c>
      <c r="I10" s="8"/>
      <c r="J10" s="149" t="s">
        <v>109</v>
      </c>
      <c r="L10" s="137" t="s">
        <v>111</v>
      </c>
    </row>
    <row r="11" spans="1:12" ht="15.75">
      <c r="A11" s="115"/>
      <c r="B11" s="2"/>
      <c r="C11" s="2"/>
      <c r="D11" s="87"/>
      <c r="E11" s="87"/>
      <c r="F11" s="149"/>
      <c r="G11" s="115"/>
      <c r="H11" s="176"/>
      <c r="I11" s="8"/>
      <c r="J11" s="149"/>
      <c r="L11" s="138"/>
    </row>
    <row r="12" spans="1:12" ht="15.75">
      <c r="A12" s="115"/>
      <c r="B12" s="116" t="s">
        <v>9</v>
      </c>
      <c r="C12" s="2"/>
      <c r="D12" s="117" t="s">
        <v>181</v>
      </c>
      <c r="E12" s="87"/>
      <c r="F12" s="135" t="s">
        <v>182</v>
      </c>
      <c r="G12" s="115"/>
      <c r="H12" s="177" t="s">
        <v>183</v>
      </c>
      <c r="I12" s="115"/>
      <c r="J12" s="135" t="s">
        <v>184</v>
      </c>
      <c r="L12" s="139" t="s">
        <v>185</v>
      </c>
    </row>
    <row r="13" spans="1:12" ht="15.75">
      <c r="A13" s="115"/>
      <c r="B13" s="2"/>
      <c r="C13" s="2"/>
      <c r="D13" s="87" t="s">
        <v>4</v>
      </c>
      <c r="E13" s="2"/>
      <c r="F13" s="149" t="s">
        <v>4</v>
      </c>
      <c r="G13" s="2"/>
      <c r="H13" s="178" t="s">
        <v>4</v>
      </c>
      <c r="I13" s="2"/>
      <c r="J13" s="149" t="s">
        <v>4</v>
      </c>
      <c r="L13" s="138" t="s">
        <v>4</v>
      </c>
    </row>
    <row r="14" spans="4:15" ht="15.75">
      <c r="D14" s="11"/>
      <c r="E14" s="11"/>
      <c r="F14" s="150"/>
      <c r="G14" s="11"/>
      <c r="H14" s="179"/>
      <c r="I14" s="11"/>
      <c r="J14" s="210"/>
      <c r="L14" s="140"/>
      <c r="O14" s="11" t="s">
        <v>130</v>
      </c>
    </row>
    <row r="15" spans="1:15" ht="15.75">
      <c r="A15" s="4" t="s">
        <v>70</v>
      </c>
      <c r="D15" s="85">
        <v>5676184</v>
      </c>
      <c r="E15" s="85"/>
      <c r="F15" s="151">
        <v>6394370.29</v>
      </c>
      <c r="G15" s="85"/>
      <c r="H15" s="131">
        <v>5522583.96</v>
      </c>
      <c r="I15" s="85"/>
      <c r="J15" s="151">
        <v>5950437.75</v>
      </c>
      <c r="L15" s="141">
        <v>23543576</v>
      </c>
      <c r="M15" s="124">
        <f>+D15+F15+H15+J15</f>
        <v>23543576</v>
      </c>
      <c r="O15" s="124">
        <f>+L15-M15</f>
        <v>0</v>
      </c>
    </row>
    <row r="16" spans="4:15" ht="15.75">
      <c r="D16" s="85"/>
      <c r="E16" s="85"/>
      <c r="F16" s="151"/>
      <c r="G16" s="85"/>
      <c r="H16" s="131"/>
      <c r="I16" s="85"/>
      <c r="J16" s="210"/>
      <c r="L16" s="140"/>
      <c r="O16" s="124">
        <f aca="true" t="shared" si="0" ref="O16:O36">+L16-M16</f>
        <v>0</v>
      </c>
    </row>
    <row r="17" spans="1:15" ht="15.75">
      <c r="A17" s="4" t="s">
        <v>71</v>
      </c>
      <c r="D17" s="14">
        <v>-2841769</v>
      </c>
      <c r="E17" s="85"/>
      <c r="F17" s="152">
        <v>-2705488.99</v>
      </c>
      <c r="G17" s="85"/>
      <c r="H17" s="183">
        <v>-3142321.93</v>
      </c>
      <c r="I17" s="85"/>
      <c r="J17" s="152">
        <v>-2511680.08</v>
      </c>
      <c r="L17" s="152">
        <v>-11201260</v>
      </c>
      <c r="M17" s="124">
        <f>+D17+F17+H17+J17</f>
        <v>-11201260</v>
      </c>
      <c r="O17" s="124">
        <f t="shared" si="0"/>
        <v>0</v>
      </c>
    </row>
    <row r="18" spans="4:15" ht="15.75">
      <c r="D18" s="85"/>
      <c r="E18" s="85"/>
      <c r="F18" s="151"/>
      <c r="G18" s="85"/>
      <c r="H18" s="141"/>
      <c r="I18" s="85"/>
      <c r="J18" s="210"/>
      <c r="L18" s="140"/>
      <c r="O18" s="124">
        <f t="shared" si="0"/>
        <v>0</v>
      </c>
    </row>
    <row r="19" spans="1:15" ht="15.75">
      <c r="A19" s="4" t="s">
        <v>72</v>
      </c>
      <c r="D19" s="85">
        <v>2834414</v>
      </c>
      <c r="E19" s="85"/>
      <c r="F19" s="153">
        <f>SUM(F15:F18)</f>
        <v>3688881.3</v>
      </c>
      <c r="G19" s="85"/>
      <c r="H19" s="141">
        <f>SUM(H15:H18)</f>
        <v>2380262.03</v>
      </c>
      <c r="I19" s="85"/>
      <c r="J19" s="153">
        <f>+J15+J17</f>
        <v>3438757.67</v>
      </c>
      <c r="L19" s="131">
        <f>SUM(L15:L18)</f>
        <v>12342316</v>
      </c>
      <c r="M19" s="124">
        <f>+D19+F19+H19+J19</f>
        <v>12342315</v>
      </c>
      <c r="O19" s="124">
        <f t="shared" si="0"/>
        <v>1</v>
      </c>
    </row>
    <row r="20" spans="4:15" ht="15.75">
      <c r="D20" s="85"/>
      <c r="E20" s="85"/>
      <c r="F20" s="151"/>
      <c r="G20" s="85"/>
      <c r="H20" s="141"/>
      <c r="I20" s="85"/>
      <c r="J20" s="210"/>
      <c r="L20" s="140"/>
      <c r="O20" s="124">
        <f t="shared" si="0"/>
        <v>0</v>
      </c>
    </row>
    <row r="21" spans="1:15" ht="15.75">
      <c r="A21" s="4" t="s">
        <v>73</v>
      </c>
      <c r="D21" s="85">
        <v>213584</v>
      </c>
      <c r="E21" s="85"/>
      <c r="F21" s="151">
        <v>106847.67</v>
      </c>
      <c r="G21" s="85"/>
      <c r="H21" s="131">
        <v>111313.65</v>
      </c>
      <c r="I21" s="85"/>
      <c r="J21" s="151">
        <v>135644.68</v>
      </c>
      <c r="L21" s="141">
        <v>567390</v>
      </c>
      <c r="M21" s="124">
        <f>+D21+F21+H21+J21</f>
        <v>567390</v>
      </c>
      <c r="O21" s="124">
        <f t="shared" si="0"/>
        <v>0</v>
      </c>
    </row>
    <row r="22" spans="4:15" ht="15.75">
      <c r="D22" s="85"/>
      <c r="E22" s="85"/>
      <c r="F22" s="151"/>
      <c r="G22" s="85"/>
      <c r="H22" s="131"/>
      <c r="I22" s="85"/>
      <c r="J22" s="210"/>
      <c r="L22" s="141"/>
      <c r="O22" s="124">
        <f t="shared" si="0"/>
        <v>0</v>
      </c>
    </row>
    <row r="23" spans="1:15" ht="15.75">
      <c r="A23" s="4" t="s">
        <v>74</v>
      </c>
      <c r="D23" s="85">
        <v>-305834.75</v>
      </c>
      <c r="E23" s="85"/>
      <c r="F23" s="151">
        <v>-751842.62</v>
      </c>
      <c r="G23" s="85"/>
      <c r="H23" s="153">
        <v>-523914.92</v>
      </c>
      <c r="I23" s="85"/>
      <c r="J23" s="151">
        <v>-1124627.71</v>
      </c>
      <c r="L23" s="151">
        <v>-2706220</v>
      </c>
      <c r="M23" s="124">
        <f>+D23+F23+H23+J23</f>
        <v>-2706220</v>
      </c>
      <c r="O23" s="124">
        <f t="shared" si="0"/>
        <v>0</v>
      </c>
    </row>
    <row r="24" spans="4:15" ht="15.75">
      <c r="D24" s="85"/>
      <c r="E24" s="85"/>
      <c r="F24" s="154"/>
      <c r="G24" s="85"/>
      <c r="H24" s="153"/>
      <c r="I24" s="85"/>
      <c r="J24" s="149"/>
      <c r="L24" s="151"/>
      <c r="O24" s="124">
        <f t="shared" si="0"/>
        <v>0</v>
      </c>
    </row>
    <row r="25" spans="1:15" ht="15.75">
      <c r="A25" s="4" t="s">
        <v>75</v>
      </c>
      <c r="D25" s="85">
        <v>-809048.67</v>
      </c>
      <c r="E25" s="85"/>
      <c r="F25" s="151">
        <v>-1169820.23</v>
      </c>
      <c r="G25" s="85"/>
      <c r="H25" s="153">
        <v>-670776.02</v>
      </c>
      <c r="I25" s="85"/>
      <c r="J25" s="151">
        <v>-1686757.08</v>
      </c>
      <c r="L25" s="151">
        <v>-4336402</v>
      </c>
      <c r="M25" s="124">
        <f>+D25+F25+H25+J25</f>
        <v>-4336402</v>
      </c>
      <c r="O25" s="124">
        <f t="shared" si="0"/>
        <v>0</v>
      </c>
    </row>
    <row r="26" spans="4:15" ht="15.75">
      <c r="D26" s="85"/>
      <c r="E26" s="85"/>
      <c r="F26" s="151"/>
      <c r="G26" s="85"/>
      <c r="H26" s="153"/>
      <c r="I26" s="85"/>
      <c r="J26" s="210"/>
      <c r="L26" s="151"/>
      <c r="O26" s="124">
        <f t="shared" si="0"/>
        <v>0</v>
      </c>
    </row>
    <row r="27" spans="1:15" ht="15.75">
      <c r="A27" s="4" t="s">
        <v>76</v>
      </c>
      <c r="D27" s="14">
        <v>-268637.34</v>
      </c>
      <c r="E27" s="85"/>
      <c r="F27" s="152">
        <v>-264460.22</v>
      </c>
      <c r="G27" s="85"/>
      <c r="H27" s="183">
        <v>-331933.79</v>
      </c>
      <c r="I27" s="85"/>
      <c r="J27" s="152">
        <v>-263263.71</v>
      </c>
      <c r="L27" s="152">
        <v>-1128295.06</v>
      </c>
      <c r="M27" s="124">
        <f>+D27+F27+H27+J27</f>
        <v>-1128295.06</v>
      </c>
      <c r="O27" s="124">
        <f t="shared" si="0"/>
        <v>0</v>
      </c>
    </row>
    <row r="28" spans="4:15" ht="15.75">
      <c r="D28" s="85"/>
      <c r="E28" s="85"/>
      <c r="F28" s="151"/>
      <c r="G28" s="85"/>
      <c r="H28" s="141"/>
      <c r="I28" s="85"/>
      <c r="J28" s="210"/>
      <c r="L28" s="140"/>
      <c r="O28" s="124">
        <f t="shared" si="0"/>
        <v>0</v>
      </c>
    </row>
    <row r="29" spans="1:15" ht="15.75">
      <c r="A29" s="4" t="s">
        <v>77</v>
      </c>
      <c r="D29" s="85">
        <f>SUM(D19:D27)</f>
        <v>1664477.24</v>
      </c>
      <c r="E29" s="85"/>
      <c r="F29" s="153">
        <f>SUM(F19:F27)</f>
        <v>1609605.8999999997</v>
      </c>
      <c r="G29" s="85"/>
      <c r="H29" s="141">
        <f>SUM(H19:H27)</f>
        <v>964950.9499999997</v>
      </c>
      <c r="I29" s="85"/>
      <c r="J29" s="153">
        <f>SUM(J19:J27)</f>
        <v>499753.85000000003</v>
      </c>
      <c r="L29" s="131">
        <f>SUM(L19:L27)</f>
        <v>4738788.9399999995</v>
      </c>
      <c r="M29" s="124">
        <f>+D29+F29+H29+J29</f>
        <v>4738787.9399999995</v>
      </c>
      <c r="O29" s="124">
        <f t="shared" si="0"/>
        <v>1</v>
      </c>
    </row>
    <row r="30" spans="4:15" ht="15.75">
      <c r="D30" s="85"/>
      <c r="E30" s="85"/>
      <c r="F30" s="151"/>
      <c r="G30" s="85"/>
      <c r="H30" s="141"/>
      <c r="I30" s="85"/>
      <c r="J30" s="151"/>
      <c r="L30" s="141"/>
      <c r="M30" s="125"/>
      <c r="O30" s="124">
        <f t="shared" si="0"/>
        <v>0</v>
      </c>
    </row>
    <row r="31" spans="1:15" ht="15.75">
      <c r="A31" s="4" t="s">
        <v>78</v>
      </c>
      <c r="D31" s="85">
        <v>-6514</v>
      </c>
      <c r="E31" s="85"/>
      <c r="F31" s="151">
        <v>-7947.37</v>
      </c>
      <c r="G31" s="85"/>
      <c r="H31" s="153">
        <v>-8414.4</v>
      </c>
      <c r="I31" s="85"/>
      <c r="J31" s="151">
        <v>-30896.23</v>
      </c>
      <c r="L31" s="151">
        <v>-53772</v>
      </c>
      <c r="M31" s="124">
        <f>+D31+F31+H31+J31</f>
        <v>-53772</v>
      </c>
      <c r="O31" s="124">
        <f t="shared" si="0"/>
        <v>0</v>
      </c>
    </row>
    <row r="32" spans="4:15" ht="15.75">
      <c r="D32" s="14"/>
      <c r="E32" s="85"/>
      <c r="F32" s="152"/>
      <c r="G32" s="85"/>
      <c r="H32" s="180"/>
      <c r="I32" s="85"/>
      <c r="J32" s="211"/>
      <c r="L32" s="250"/>
      <c r="O32" s="124">
        <f t="shared" si="0"/>
        <v>0</v>
      </c>
    </row>
    <row r="33" spans="1:16" ht="15.75">
      <c r="A33" s="4" t="s">
        <v>79</v>
      </c>
      <c r="D33" s="85">
        <f>SUM(D29:D31)</f>
        <v>1657963.24</v>
      </c>
      <c r="E33" s="85"/>
      <c r="F33" s="153">
        <f>SUM(F29:F31)</f>
        <v>1601658.5299999996</v>
      </c>
      <c r="G33" s="85"/>
      <c r="H33" s="141">
        <f>SUM(H29:H31)</f>
        <v>956536.5499999997</v>
      </c>
      <c r="I33" s="85"/>
      <c r="J33" s="153">
        <f>+J29+J31</f>
        <v>468857.62000000005</v>
      </c>
      <c r="L33" s="131">
        <f>+L29+L31</f>
        <v>4685016.9399999995</v>
      </c>
      <c r="M33" s="124">
        <f>+D33+F33+H33+J33</f>
        <v>4685015.9399999995</v>
      </c>
      <c r="O33" s="124">
        <f t="shared" si="0"/>
        <v>1</v>
      </c>
      <c r="P33" s="124"/>
    </row>
    <row r="34" spans="4:15" ht="15.75">
      <c r="D34" s="85"/>
      <c r="E34" s="85"/>
      <c r="F34" s="151"/>
      <c r="G34" s="85"/>
      <c r="H34" s="141"/>
      <c r="I34" s="85"/>
      <c r="J34" s="210"/>
      <c r="L34" s="179"/>
      <c r="O34" s="124">
        <f t="shared" si="0"/>
        <v>0</v>
      </c>
    </row>
    <row r="35" spans="1:15" ht="15.75">
      <c r="A35" s="4" t="s">
        <v>80</v>
      </c>
      <c r="B35" s="11" t="s">
        <v>101</v>
      </c>
      <c r="D35" s="85">
        <v>-471565</v>
      </c>
      <c r="E35" s="85"/>
      <c r="F35" s="151">
        <v>-507067.1</v>
      </c>
      <c r="G35" s="85"/>
      <c r="H35" s="153">
        <v>-248974.56</v>
      </c>
      <c r="I35" s="85"/>
      <c r="J35" s="151">
        <v>-59813.34</v>
      </c>
      <c r="L35" s="151">
        <v>-1287420</v>
      </c>
      <c r="M35" s="124">
        <f>+D35+F35+H35+J35</f>
        <v>-1287420</v>
      </c>
      <c r="O35" s="124">
        <f t="shared" si="0"/>
        <v>0</v>
      </c>
    </row>
    <row r="36" spans="4:15" ht="15.75">
      <c r="D36" s="14"/>
      <c r="E36" s="85"/>
      <c r="F36" s="152"/>
      <c r="G36" s="85"/>
      <c r="H36" s="180"/>
      <c r="I36" s="85"/>
      <c r="J36" s="211"/>
      <c r="L36" s="250"/>
      <c r="O36" s="124">
        <f t="shared" si="0"/>
        <v>0</v>
      </c>
    </row>
    <row r="37" spans="1:13" ht="15.75">
      <c r="A37" s="4" t="s">
        <v>81</v>
      </c>
      <c r="D37" s="85">
        <f>SUM(D33:D36)</f>
        <v>1186398.24</v>
      </c>
      <c r="E37" s="85"/>
      <c r="F37" s="153">
        <f>SUM(F33:F36)</f>
        <v>1094591.4299999997</v>
      </c>
      <c r="G37" s="85"/>
      <c r="H37" s="141">
        <f>SUM(H33:H36)</f>
        <v>707561.9899999998</v>
      </c>
      <c r="I37" s="85"/>
      <c r="J37" s="153">
        <f>+J33+J35</f>
        <v>409044.28</v>
      </c>
      <c r="L37" s="131">
        <f>SUM(L33:L36)</f>
        <v>3397596.9399999995</v>
      </c>
      <c r="M37" s="124">
        <f>+D37+F37+H37+J37</f>
        <v>3397595.9399999995</v>
      </c>
    </row>
    <row r="38" spans="4:12" ht="15.75">
      <c r="D38" s="85"/>
      <c r="E38" s="85"/>
      <c r="F38" s="151"/>
      <c r="G38" s="85"/>
      <c r="H38" s="141"/>
      <c r="I38" s="85"/>
      <c r="J38" s="210"/>
      <c r="L38" s="140"/>
    </row>
    <row r="39" spans="1:12" ht="15.75">
      <c r="A39" s="4" t="s">
        <v>82</v>
      </c>
      <c r="D39" s="85">
        <v>0</v>
      </c>
      <c r="E39" s="85"/>
      <c r="F39" s="151">
        <v>0</v>
      </c>
      <c r="G39" s="85"/>
      <c r="H39" s="141">
        <f>+D39</f>
        <v>0</v>
      </c>
      <c r="I39" s="85"/>
      <c r="J39" s="151">
        <v>0</v>
      </c>
      <c r="L39" s="141">
        <f>+D39+F39+H39+J39</f>
        <v>0</v>
      </c>
    </row>
    <row r="40" spans="4:12" ht="15.75">
      <c r="D40" s="118"/>
      <c r="E40" s="85"/>
      <c r="F40" s="152"/>
      <c r="G40" s="85"/>
      <c r="H40" s="142"/>
      <c r="I40" s="85"/>
      <c r="J40" s="211"/>
      <c r="L40" s="143"/>
    </row>
    <row r="41" spans="1:12" ht="15.75">
      <c r="A41" s="15" t="s">
        <v>83</v>
      </c>
      <c r="D41" s="85">
        <f>SUM(D37:D39)</f>
        <v>1186398.24</v>
      </c>
      <c r="E41" s="85"/>
      <c r="F41" s="153">
        <f>SUM(F37:F39)</f>
        <v>1094591.4299999997</v>
      </c>
      <c r="G41" s="85"/>
      <c r="H41" s="141">
        <f>SUM(H37:H39)</f>
        <v>707561.9899999998</v>
      </c>
      <c r="I41" s="85"/>
      <c r="J41" s="153">
        <f>SUM(J37:J39)</f>
        <v>409044.28</v>
      </c>
      <c r="L41" s="131">
        <f>SUM(L37:L39)</f>
        <v>3397596.9399999995</v>
      </c>
    </row>
    <row r="42" spans="4:12" ht="15.75">
      <c r="D42" s="85"/>
      <c r="E42" s="85"/>
      <c r="F42" s="153"/>
      <c r="G42" s="85"/>
      <c r="H42" s="141"/>
      <c r="I42" s="85"/>
      <c r="J42" s="153"/>
      <c r="L42" s="131"/>
    </row>
    <row r="43" spans="1:12" ht="19.5" customHeight="1" thickBot="1">
      <c r="A43" s="15" t="s">
        <v>84</v>
      </c>
      <c r="D43" s="16">
        <f>SUM(D41:D41)</f>
        <v>1186398.24</v>
      </c>
      <c r="E43" s="85"/>
      <c r="F43" s="155">
        <f>SUM(F41:F41)</f>
        <v>1094591.4299999997</v>
      </c>
      <c r="G43" s="85"/>
      <c r="H43" s="181">
        <f>SUM(H37:H39)</f>
        <v>707561.9899999998</v>
      </c>
      <c r="I43" s="85"/>
      <c r="J43" s="155">
        <f>SUM(J41:J41)</f>
        <v>409044.28</v>
      </c>
      <c r="L43" s="144">
        <f>SUM(L41:L41)</f>
        <v>3397596.9399999995</v>
      </c>
    </row>
    <row r="44" spans="4:12" ht="16.5" thickTop="1">
      <c r="D44" s="85"/>
      <c r="E44" s="85"/>
      <c r="F44" s="153"/>
      <c r="G44" s="85"/>
      <c r="H44" s="131"/>
      <c r="I44" s="85"/>
      <c r="J44" s="210"/>
      <c r="L44" s="140"/>
    </row>
    <row r="45" spans="4:12" ht="15.75">
      <c r="D45" s="85"/>
      <c r="E45" s="85"/>
      <c r="F45" s="153"/>
      <c r="G45" s="85"/>
      <c r="H45" s="131"/>
      <c r="I45" s="85"/>
      <c r="J45" s="210"/>
      <c r="L45" s="140"/>
    </row>
    <row r="46" spans="4:12" ht="15.75">
      <c r="D46" s="85"/>
      <c r="E46" s="85"/>
      <c r="F46" s="153"/>
      <c r="G46" s="85"/>
      <c r="H46" s="131"/>
      <c r="I46" s="85"/>
      <c r="J46" s="210"/>
      <c r="L46" s="140"/>
    </row>
    <row r="47" spans="1:12" ht="15.75">
      <c r="A47" s="4" t="s">
        <v>87</v>
      </c>
      <c r="B47" s="11" t="s">
        <v>5</v>
      </c>
      <c r="D47" s="119">
        <f>D41/120000000*100</f>
        <v>0.9886651999999999</v>
      </c>
      <c r="E47" s="85"/>
      <c r="F47" s="119">
        <f>F41/120000000*100</f>
        <v>0.9121595249999997</v>
      </c>
      <c r="G47" s="85"/>
      <c r="H47" s="131">
        <f>H41/120000000*100</f>
        <v>0.5896349916666664</v>
      </c>
      <c r="I47" s="85"/>
      <c r="J47" s="153">
        <f>J41/120000000*100</f>
        <v>0.3408702333333334</v>
      </c>
      <c r="L47" s="141" t="s">
        <v>97</v>
      </c>
    </row>
    <row r="48" spans="4:12" ht="15.75">
      <c r="D48" s="86"/>
      <c r="E48" s="86"/>
      <c r="F48" s="156"/>
      <c r="J48" s="156"/>
      <c r="L48" s="145"/>
    </row>
    <row r="49" spans="1:12" ht="15.75">
      <c r="A49" s="4" t="s">
        <v>88</v>
      </c>
      <c r="B49" s="11" t="s">
        <v>6</v>
      </c>
      <c r="D49" s="94" t="s">
        <v>97</v>
      </c>
      <c r="E49" s="86"/>
      <c r="F49" s="151" t="s">
        <v>97</v>
      </c>
      <c r="H49" s="141" t="s">
        <v>97</v>
      </c>
      <c r="J49" s="151" t="s">
        <v>97</v>
      </c>
      <c r="L49" s="141" t="s">
        <v>97</v>
      </c>
    </row>
    <row r="51" spans="1:10" ht="15.75">
      <c r="A51" s="266" t="s">
        <v>104</v>
      </c>
      <c r="B51" s="263"/>
      <c r="C51" s="263"/>
      <c r="D51" s="263"/>
      <c r="E51" s="263"/>
      <c r="F51" s="263"/>
      <c r="G51" s="263"/>
      <c r="H51" s="263"/>
      <c r="I51" s="263"/>
      <c r="J51" s="263"/>
    </row>
    <row r="52" spans="1:10" ht="15.75">
      <c r="A52" s="263"/>
      <c r="B52" s="263"/>
      <c r="C52" s="263"/>
      <c r="D52" s="263"/>
      <c r="E52" s="263"/>
      <c r="F52" s="263"/>
      <c r="G52" s="263"/>
      <c r="H52" s="263"/>
      <c r="I52" s="263"/>
      <c r="J52" s="263"/>
    </row>
    <row r="53" ht="15.75">
      <c r="A53" s="18"/>
    </row>
    <row r="54" spans="1:10" ht="15.75">
      <c r="A54" s="251" t="s">
        <v>100</v>
      </c>
      <c r="B54" s="267"/>
      <c r="C54" s="267"/>
      <c r="D54" s="267"/>
      <c r="E54" s="267"/>
      <c r="F54" s="267"/>
      <c r="G54" s="267"/>
      <c r="H54" s="267"/>
      <c r="I54" s="267"/>
      <c r="J54" s="267"/>
    </row>
    <row r="55" spans="1:10" ht="15.75">
      <c r="A55" s="267"/>
      <c r="B55" s="267"/>
      <c r="C55" s="267"/>
      <c r="D55" s="267"/>
      <c r="E55" s="267"/>
      <c r="F55" s="267"/>
      <c r="G55" s="267"/>
      <c r="H55" s="267"/>
      <c r="I55" s="267"/>
      <c r="J55" s="267"/>
    </row>
    <row r="57" spans="1:4" ht="15.75">
      <c r="A57" s="122" t="s">
        <v>112</v>
      </c>
      <c r="B57" s="11" t="s">
        <v>114</v>
      </c>
      <c r="D57" s="19"/>
    </row>
    <row r="58" spans="1:4" ht="15.75">
      <c r="A58" s="4" t="s">
        <v>113</v>
      </c>
      <c r="B58" s="120">
        <f>14058-4622.25</f>
        <v>9435.75</v>
      </c>
      <c r="D58" s="20" t="s">
        <v>118</v>
      </c>
    </row>
    <row r="59" spans="1:4" ht="15.75">
      <c r="A59" s="4" t="s">
        <v>115</v>
      </c>
      <c r="B59" s="120">
        <f>331456-308237+164.25</f>
        <v>23383.25</v>
      </c>
      <c r="D59" s="20" t="s">
        <v>118</v>
      </c>
    </row>
    <row r="60" spans="1:4" ht="15.75">
      <c r="A60" s="4" t="s">
        <v>116</v>
      </c>
      <c r="B60" s="120">
        <f>83317-116136</f>
        <v>-32819</v>
      </c>
      <c r="D60" s="20" t="s">
        <v>117</v>
      </c>
    </row>
    <row r="61" ht="16.5" thickBot="1">
      <c r="B61" s="121">
        <f>+B60+B59+B58</f>
        <v>0</v>
      </c>
    </row>
    <row r="62" ht="16.5" thickTop="1"/>
  </sheetData>
  <sheetProtection/>
  <mergeCells count="4">
    <mergeCell ref="A51:J52"/>
    <mergeCell ref="A54:J55"/>
    <mergeCell ref="H7:J7"/>
    <mergeCell ref="D8:L8"/>
  </mergeCells>
  <printOptions/>
  <pageMargins left="0.98" right="0.29" top="0.17" bottom="0.29" header="0.17" footer="0.5"/>
  <pageSetup horizontalDpi="600" verticalDpi="600" orientation="portrait" scale="47" r:id="rId1"/>
  <headerFooter alignWithMargins="0">
    <oddFooter>&amp;R&amp;9&amp;F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Grand-Flo Electronic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PGLim</dc:creator>
  <cp:keywords/>
  <dc:description/>
  <cp:lastModifiedBy>83NQ42S</cp:lastModifiedBy>
  <cp:lastPrinted>2011-08-25T01:53:23Z</cp:lastPrinted>
  <dcterms:created xsi:type="dcterms:W3CDTF">2005-11-21T03:06:23Z</dcterms:created>
  <dcterms:modified xsi:type="dcterms:W3CDTF">2011-08-26T03:29:09Z</dcterms:modified>
  <cp:category/>
  <cp:version/>
  <cp:contentType/>
  <cp:contentStatus/>
</cp:coreProperties>
</file>